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DFA tables" sheetId="8" r:id="rId1"/>
    <sheet name="BASIC MOST" sheetId="9" r:id="rId2"/>
    <sheet name="Components &amp; Handling" sheetId="1" r:id="rId3"/>
    <sheet name="Task1 - Raceways" sheetId="6" r:id="rId4"/>
    <sheet name="Task2 - Harness R1" sheetId="2" r:id="rId5"/>
    <sheet name="Task3 - Harness R2" sheetId="3" r:id="rId6"/>
    <sheet name="Task4 - Harness R3" sheetId="4" r:id="rId7"/>
    <sheet name="Task5 - Ducts" sheetId="5" r:id="rId8"/>
  </sheets>
  <calcPr calcId="145621"/>
  <extLst>
    <ext xmlns:x14="http://schemas.microsoft.com/office/spreadsheetml/2009/9/main" uri="{79F54976-1DA5-4618-B147-4CDE4B953A38}">
      <x14:workbookPr defaultImageDpi="96" discardImageEditData="1"/>
    </ext>
  </extLst>
</workbook>
</file>

<file path=xl/calcChain.xml><?xml version="1.0" encoding="utf-8"?>
<calcChain xmlns="http://schemas.openxmlformats.org/spreadsheetml/2006/main">
  <c r="O44" i="4" l="1"/>
  <c r="O43" i="4"/>
  <c r="O42" i="4"/>
  <c r="O41" i="4"/>
  <c r="O27" i="4"/>
  <c r="O26" i="4"/>
  <c r="O25" i="4"/>
  <c r="O24" i="4"/>
  <c r="O10" i="4"/>
  <c r="O9" i="4"/>
  <c r="O8" i="4"/>
  <c r="O7" i="4"/>
  <c r="N44" i="4"/>
  <c r="N43" i="4"/>
  <c r="N42" i="4"/>
  <c r="N41" i="4"/>
  <c r="N27" i="4"/>
  <c r="N26" i="4"/>
  <c r="N25" i="4"/>
  <c r="N24" i="4"/>
  <c r="N10" i="4"/>
  <c r="N9" i="4"/>
  <c r="N8" i="4"/>
  <c r="N7" i="4"/>
  <c r="O44" i="3"/>
  <c r="O43" i="3"/>
  <c r="O42" i="3"/>
  <c r="O41" i="3"/>
  <c r="O27" i="3"/>
  <c r="O26" i="3"/>
  <c r="O25" i="3"/>
  <c r="O24" i="3"/>
  <c r="O10" i="3"/>
  <c r="O9" i="3"/>
  <c r="O8" i="3"/>
  <c r="O7" i="3"/>
  <c r="N44" i="3"/>
  <c r="N43" i="3"/>
  <c r="N42" i="3"/>
  <c r="N41" i="3"/>
  <c r="N27" i="3"/>
  <c r="N26" i="3"/>
  <c r="N25" i="3"/>
  <c r="N24" i="3"/>
  <c r="N10" i="3"/>
  <c r="N9" i="3"/>
  <c r="N8" i="3"/>
  <c r="N7" i="3"/>
  <c r="O43" i="2"/>
  <c r="O42" i="2"/>
  <c r="O41" i="2"/>
  <c r="O40" i="2"/>
  <c r="O26" i="2"/>
  <c r="O25" i="2"/>
  <c r="O24" i="2"/>
  <c r="O23" i="2"/>
  <c r="O9" i="2"/>
  <c r="O8" i="2"/>
  <c r="O7" i="2"/>
  <c r="O6" i="2"/>
  <c r="N43" i="2"/>
  <c r="N42" i="2"/>
  <c r="N41" i="2"/>
  <c r="N40" i="2"/>
  <c r="N26" i="2"/>
  <c r="N25" i="2"/>
  <c r="N24" i="2"/>
  <c r="N23" i="2"/>
  <c r="N9" i="2"/>
  <c r="N8" i="2"/>
  <c r="N7" i="2"/>
  <c r="N6" i="2"/>
  <c r="C28" i="6" l="1"/>
  <c r="C14" i="6"/>
  <c r="C31" i="6" s="1"/>
  <c r="C13" i="6"/>
  <c r="C30" i="6" s="1"/>
  <c r="C12" i="6"/>
  <c r="C29" i="6" s="1"/>
  <c r="C11" i="6"/>
  <c r="C10" i="6"/>
  <c r="C27" i="6" s="1"/>
  <c r="C9" i="6"/>
  <c r="C26" i="6" s="1"/>
  <c r="C8" i="6"/>
  <c r="C25" i="6" s="1"/>
  <c r="C7" i="6"/>
  <c r="C24" i="6" s="1"/>
  <c r="C6" i="6"/>
  <c r="C23" i="6" s="1"/>
  <c r="C5" i="6"/>
  <c r="C22" i="6" s="1"/>
  <c r="G53" i="5" l="1"/>
  <c r="G50" i="5"/>
  <c r="G47" i="5"/>
  <c r="G45" i="5"/>
  <c r="J45" i="5" s="1"/>
  <c r="G42" i="5"/>
  <c r="C53" i="5"/>
  <c r="H53" i="5" s="1"/>
  <c r="C50" i="5"/>
  <c r="H50" i="5" s="1"/>
  <c r="C47" i="5"/>
  <c r="H47" i="5" s="1"/>
  <c r="C42" i="5"/>
  <c r="H42" i="5" s="1"/>
  <c r="J55" i="5"/>
  <c r="M49" i="5" s="1"/>
  <c r="N49" i="5" s="1"/>
  <c r="H55" i="5"/>
  <c r="H54" i="5"/>
  <c r="J54" i="5" s="1"/>
  <c r="H52" i="5"/>
  <c r="J52" i="5" s="1"/>
  <c r="H51" i="5"/>
  <c r="J51" i="5" s="1"/>
  <c r="H49" i="5"/>
  <c r="J49" i="5" s="1"/>
  <c r="M48" i="5" s="1"/>
  <c r="N48" i="5" s="1"/>
  <c r="H48" i="5"/>
  <c r="J48" i="5" s="1"/>
  <c r="H46" i="5"/>
  <c r="J46" i="5" s="1"/>
  <c r="H45" i="5"/>
  <c r="H44" i="5"/>
  <c r="J44" i="5" s="1"/>
  <c r="H43" i="5"/>
  <c r="J43" i="5" s="1"/>
  <c r="C34" i="5"/>
  <c r="H34" i="5" s="1"/>
  <c r="C31" i="5"/>
  <c r="H31" i="5" s="1"/>
  <c r="C28" i="5"/>
  <c r="H28" i="5" s="1"/>
  <c r="C23" i="5"/>
  <c r="H23" i="5" s="1"/>
  <c r="J23" i="5" s="1"/>
  <c r="G26" i="5"/>
  <c r="G34" i="5"/>
  <c r="G31" i="5"/>
  <c r="G28" i="5"/>
  <c r="G23" i="5"/>
  <c r="H36" i="5"/>
  <c r="J36" i="5" s="1"/>
  <c r="M30" i="5" s="1"/>
  <c r="N30" i="5" s="1"/>
  <c r="H35" i="5"/>
  <c r="J35" i="5" s="1"/>
  <c r="H33" i="5"/>
  <c r="J33" i="5" s="1"/>
  <c r="H32" i="5"/>
  <c r="J32" i="5" s="1"/>
  <c r="H30" i="5"/>
  <c r="J30" i="5" s="1"/>
  <c r="M29" i="5" s="1"/>
  <c r="N29" i="5" s="1"/>
  <c r="H29" i="5"/>
  <c r="J29" i="5" s="1"/>
  <c r="H27" i="5"/>
  <c r="J27" i="5" s="1"/>
  <c r="H26" i="5"/>
  <c r="H25" i="5"/>
  <c r="J25" i="5" s="1"/>
  <c r="H24" i="5"/>
  <c r="J24" i="5" s="1"/>
  <c r="G15" i="5"/>
  <c r="G12" i="5"/>
  <c r="G9" i="5"/>
  <c r="G7" i="5"/>
  <c r="H17" i="5"/>
  <c r="J17" i="5" s="1"/>
  <c r="M11" i="5" s="1"/>
  <c r="N11" i="5" s="1"/>
  <c r="H16" i="5"/>
  <c r="J16" i="5" s="1"/>
  <c r="H14" i="5"/>
  <c r="J14" i="5" s="1"/>
  <c r="H13" i="5"/>
  <c r="J13" i="5" s="1"/>
  <c r="H11" i="5"/>
  <c r="J11" i="5" s="1"/>
  <c r="M10" i="5" s="1"/>
  <c r="N10" i="5" s="1"/>
  <c r="H10" i="5"/>
  <c r="J10" i="5" s="1"/>
  <c r="H8" i="5"/>
  <c r="J8" i="5" s="1"/>
  <c r="H7" i="5"/>
  <c r="H6" i="5"/>
  <c r="J6" i="5" s="1"/>
  <c r="H5" i="5"/>
  <c r="J5" i="5" s="1"/>
  <c r="G4" i="5"/>
  <c r="C15" i="5"/>
  <c r="H15" i="5" s="1"/>
  <c r="C12" i="5"/>
  <c r="H12" i="5" s="1"/>
  <c r="C9" i="5"/>
  <c r="H9" i="5" s="1"/>
  <c r="J9" i="5" s="1"/>
  <c r="M8" i="5" s="1"/>
  <c r="N8" i="5" s="1"/>
  <c r="C4" i="5"/>
  <c r="H4" i="5" s="1"/>
  <c r="J4" i="5" s="1"/>
  <c r="C47" i="4"/>
  <c r="H47" i="4" s="1"/>
  <c r="C44" i="4"/>
  <c r="H44" i="4" s="1"/>
  <c r="C41" i="4"/>
  <c r="H41" i="4" s="1"/>
  <c r="C38" i="4"/>
  <c r="H38" i="4" s="1"/>
  <c r="H49" i="4"/>
  <c r="J49" i="4" s="1"/>
  <c r="H48" i="4"/>
  <c r="J48" i="4" s="1"/>
  <c r="G47" i="4"/>
  <c r="H46" i="4"/>
  <c r="J46" i="4" s="1"/>
  <c r="H45" i="4"/>
  <c r="J45" i="4" s="1"/>
  <c r="G44" i="4"/>
  <c r="H43" i="4"/>
  <c r="J43" i="4" s="1"/>
  <c r="H42" i="4"/>
  <c r="J42" i="4" s="1"/>
  <c r="G41" i="4"/>
  <c r="H40" i="4"/>
  <c r="J40" i="4" s="1"/>
  <c r="H39" i="4"/>
  <c r="J39" i="4" s="1"/>
  <c r="G38" i="4"/>
  <c r="C30" i="4"/>
  <c r="H30" i="4" s="1"/>
  <c r="C27" i="4"/>
  <c r="H27" i="4" s="1"/>
  <c r="C24" i="4"/>
  <c r="H24" i="4" s="1"/>
  <c r="C21" i="4"/>
  <c r="H21" i="4" s="1"/>
  <c r="G30" i="4"/>
  <c r="G27" i="4"/>
  <c r="G24" i="4"/>
  <c r="G21" i="4"/>
  <c r="J32" i="4"/>
  <c r="H32" i="4"/>
  <c r="H31" i="4"/>
  <c r="J31" i="4" s="1"/>
  <c r="H29" i="4"/>
  <c r="J29" i="4" s="1"/>
  <c r="H28" i="4"/>
  <c r="J28" i="4" s="1"/>
  <c r="H26" i="4"/>
  <c r="J26" i="4" s="1"/>
  <c r="H25" i="4"/>
  <c r="J25" i="4" s="1"/>
  <c r="H23" i="4"/>
  <c r="J23" i="4" s="1"/>
  <c r="H22" i="4"/>
  <c r="J22" i="4" s="1"/>
  <c r="H15" i="4"/>
  <c r="J15" i="4" s="1"/>
  <c r="H14" i="4"/>
  <c r="J14" i="4" s="1"/>
  <c r="G13" i="4"/>
  <c r="C13" i="4"/>
  <c r="H13" i="4" s="1"/>
  <c r="H12" i="4"/>
  <c r="J12" i="4" s="1"/>
  <c r="H11" i="4"/>
  <c r="J11" i="4" s="1"/>
  <c r="G10" i="4"/>
  <c r="C10" i="4"/>
  <c r="H10" i="4" s="1"/>
  <c r="H9" i="4"/>
  <c r="J9" i="4" s="1"/>
  <c r="H8" i="4"/>
  <c r="J8" i="4" s="1"/>
  <c r="G7" i="4"/>
  <c r="C7" i="4"/>
  <c r="H7" i="4" s="1"/>
  <c r="H6" i="4"/>
  <c r="J6" i="4" s="1"/>
  <c r="H5" i="4"/>
  <c r="J5" i="4" s="1"/>
  <c r="G4" i="4"/>
  <c r="C4" i="4"/>
  <c r="H4" i="4" s="1"/>
  <c r="C47" i="3"/>
  <c r="H47" i="3" s="1"/>
  <c r="C44" i="3"/>
  <c r="H44" i="3" s="1"/>
  <c r="C41" i="3"/>
  <c r="H41" i="3" s="1"/>
  <c r="C38" i="3"/>
  <c r="H38" i="3" s="1"/>
  <c r="G47" i="3"/>
  <c r="G44" i="3"/>
  <c r="G41" i="3"/>
  <c r="G38" i="3"/>
  <c r="G30" i="3"/>
  <c r="G27" i="3"/>
  <c r="G24" i="3"/>
  <c r="G21" i="3"/>
  <c r="H49" i="3"/>
  <c r="J49" i="3" s="1"/>
  <c r="H48" i="3"/>
  <c r="J48" i="3" s="1"/>
  <c r="H46" i="3"/>
  <c r="J46" i="3" s="1"/>
  <c r="H45" i="3"/>
  <c r="J45" i="3" s="1"/>
  <c r="H43" i="3"/>
  <c r="J43" i="3" s="1"/>
  <c r="H42" i="3"/>
  <c r="J42" i="3" s="1"/>
  <c r="H40" i="3"/>
  <c r="J40" i="3" s="1"/>
  <c r="H39" i="3"/>
  <c r="J39" i="3" s="1"/>
  <c r="C30" i="3"/>
  <c r="H30" i="3" s="1"/>
  <c r="C27" i="3"/>
  <c r="H27" i="3" s="1"/>
  <c r="C24" i="3"/>
  <c r="H24" i="3" s="1"/>
  <c r="C21" i="3"/>
  <c r="H21" i="3" s="1"/>
  <c r="H32" i="3"/>
  <c r="J32" i="3" s="1"/>
  <c r="H31" i="3"/>
  <c r="J31" i="3" s="1"/>
  <c r="H29" i="3"/>
  <c r="J29" i="3" s="1"/>
  <c r="H28" i="3"/>
  <c r="J28" i="3" s="1"/>
  <c r="H26" i="3"/>
  <c r="J26" i="3" s="1"/>
  <c r="H25" i="3"/>
  <c r="J25" i="3" s="1"/>
  <c r="H23" i="3"/>
  <c r="J23" i="3" s="1"/>
  <c r="H22" i="3"/>
  <c r="J22" i="3" s="1"/>
  <c r="H15" i="3"/>
  <c r="J15" i="3" s="1"/>
  <c r="H14" i="3"/>
  <c r="J14" i="3" s="1"/>
  <c r="G13" i="3"/>
  <c r="C13" i="3"/>
  <c r="H13" i="3" s="1"/>
  <c r="H12" i="3"/>
  <c r="J12" i="3" s="1"/>
  <c r="H11" i="3"/>
  <c r="J11" i="3" s="1"/>
  <c r="G10" i="3"/>
  <c r="C10" i="3"/>
  <c r="H10" i="3" s="1"/>
  <c r="H9" i="3"/>
  <c r="J9" i="3" s="1"/>
  <c r="H8" i="3"/>
  <c r="J8" i="3" s="1"/>
  <c r="G7" i="3"/>
  <c r="C7" i="3"/>
  <c r="H7" i="3" s="1"/>
  <c r="H6" i="3"/>
  <c r="J6" i="3" s="1"/>
  <c r="H5" i="3"/>
  <c r="J5" i="3" s="1"/>
  <c r="G4" i="3"/>
  <c r="C4" i="3"/>
  <c r="H4" i="3" s="1"/>
  <c r="C46" i="2"/>
  <c r="H46" i="2" s="1"/>
  <c r="C43" i="2"/>
  <c r="H43" i="2" s="1"/>
  <c r="C40" i="2"/>
  <c r="H40" i="2" s="1"/>
  <c r="C37" i="2"/>
  <c r="H37" i="2" s="1"/>
  <c r="H48" i="2"/>
  <c r="J48" i="2" s="1"/>
  <c r="H47" i="2"/>
  <c r="J47" i="2" s="1"/>
  <c r="G46" i="2"/>
  <c r="H45" i="2"/>
  <c r="J45" i="2" s="1"/>
  <c r="H44" i="2"/>
  <c r="J44" i="2" s="1"/>
  <c r="G43" i="2"/>
  <c r="H42" i="2"/>
  <c r="J42" i="2" s="1"/>
  <c r="H41" i="2"/>
  <c r="J41" i="2" s="1"/>
  <c r="G40" i="2"/>
  <c r="H39" i="2"/>
  <c r="J39" i="2" s="1"/>
  <c r="H38" i="2"/>
  <c r="J38" i="2" s="1"/>
  <c r="G37" i="2"/>
  <c r="C29" i="2"/>
  <c r="H29" i="2" s="1"/>
  <c r="C26" i="2"/>
  <c r="H26" i="2" s="1"/>
  <c r="C23" i="2"/>
  <c r="H23" i="2" s="1"/>
  <c r="C20" i="2"/>
  <c r="H20" i="2" s="1"/>
  <c r="G29" i="2"/>
  <c r="G26" i="2"/>
  <c r="G23" i="2"/>
  <c r="G13" i="2"/>
  <c r="G10" i="2"/>
  <c r="G7" i="2"/>
  <c r="G4" i="2"/>
  <c r="G20" i="2"/>
  <c r="H31" i="2"/>
  <c r="J31" i="2" s="1"/>
  <c r="H30" i="2"/>
  <c r="J30" i="2" s="1"/>
  <c r="H28" i="2"/>
  <c r="J28" i="2" s="1"/>
  <c r="H27" i="2"/>
  <c r="J27" i="2" s="1"/>
  <c r="H25" i="2"/>
  <c r="J25" i="2" s="1"/>
  <c r="H24" i="2"/>
  <c r="J24" i="2" s="1"/>
  <c r="H22" i="2"/>
  <c r="J22" i="2" s="1"/>
  <c r="H21" i="2"/>
  <c r="J21" i="2" s="1"/>
  <c r="J15" i="2"/>
  <c r="H15" i="2"/>
  <c r="J14" i="2"/>
  <c r="H14" i="2"/>
  <c r="H12" i="2"/>
  <c r="J12" i="2" s="1"/>
  <c r="H11" i="2"/>
  <c r="J11" i="2" s="1"/>
  <c r="H9" i="2"/>
  <c r="J9" i="2" s="1"/>
  <c r="H8" i="2"/>
  <c r="J8" i="2" s="1"/>
  <c r="H6" i="2"/>
  <c r="J6" i="2" s="1"/>
  <c r="H5" i="2"/>
  <c r="J5" i="2" s="1"/>
  <c r="J7" i="5" l="1"/>
  <c r="M7" i="5" s="1"/>
  <c r="N7" i="5" s="1"/>
  <c r="J12" i="5"/>
  <c r="M25" i="5"/>
  <c r="N25" i="5" s="1"/>
  <c r="M6" i="5"/>
  <c r="N6" i="5" s="1"/>
  <c r="M45" i="5"/>
  <c r="N45" i="5" s="1"/>
  <c r="J41" i="3"/>
  <c r="J47" i="3"/>
  <c r="J15" i="5"/>
  <c r="J53" i="5"/>
  <c r="J50" i="5"/>
  <c r="M47" i="5" s="1"/>
  <c r="N47" i="5" s="1"/>
  <c r="J42" i="5"/>
  <c r="M44" i="5" s="1"/>
  <c r="N44" i="5" s="1"/>
  <c r="J47" i="5"/>
  <c r="M46" i="5" s="1"/>
  <c r="N46" i="5" s="1"/>
  <c r="J26" i="5"/>
  <c r="M26" i="5" s="1"/>
  <c r="N26" i="5" s="1"/>
  <c r="J28" i="5"/>
  <c r="M27" i="5" s="1"/>
  <c r="N27" i="5" s="1"/>
  <c r="J34" i="5"/>
  <c r="J31" i="5"/>
  <c r="M28" i="5" s="1"/>
  <c r="N28" i="5" s="1"/>
  <c r="J47" i="4"/>
  <c r="J41" i="4"/>
  <c r="J38" i="4"/>
  <c r="J44" i="4"/>
  <c r="J30" i="4"/>
  <c r="J21" i="4"/>
  <c r="J27" i="4"/>
  <c r="J24" i="4"/>
  <c r="J7" i="4"/>
  <c r="J13" i="4"/>
  <c r="J4" i="4"/>
  <c r="J10" i="4"/>
  <c r="J38" i="3"/>
  <c r="J44" i="3"/>
  <c r="J30" i="3"/>
  <c r="J21" i="3"/>
  <c r="J27" i="3"/>
  <c r="J24" i="3"/>
  <c r="J4" i="3"/>
  <c r="J13" i="3"/>
  <c r="J10" i="3"/>
  <c r="J7" i="3"/>
  <c r="J40" i="2"/>
  <c r="J46" i="2"/>
  <c r="J37" i="2"/>
  <c r="J43" i="2"/>
  <c r="J29" i="2"/>
  <c r="J20" i="2"/>
  <c r="J26" i="2"/>
  <c r="J23" i="2"/>
  <c r="C13" i="2"/>
  <c r="H13" i="2" s="1"/>
  <c r="J13" i="2" s="1"/>
  <c r="C10" i="2"/>
  <c r="H10" i="2" s="1"/>
  <c r="J10" i="2" s="1"/>
  <c r="C7" i="2"/>
  <c r="H7" i="2" s="1"/>
  <c r="J7" i="2" s="1"/>
  <c r="C4" i="2"/>
  <c r="H4" i="2" s="1"/>
  <c r="J4" i="2" s="1"/>
  <c r="H47" i="6"/>
  <c r="H45" i="6"/>
  <c r="H43" i="6"/>
  <c r="H41" i="6"/>
  <c r="H39" i="6"/>
  <c r="H30" i="6"/>
  <c r="H28" i="6"/>
  <c r="H26" i="6"/>
  <c r="H24" i="6"/>
  <c r="H22" i="6"/>
  <c r="H13" i="6"/>
  <c r="H11" i="6"/>
  <c r="H9" i="6"/>
  <c r="H7" i="6"/>
  <c r="H5" i="6"/>
  <c r="H49" i="6"/>
  <c r="H50" i="6"/>
  <c r="D50" i="6"/>
  <c r="I50" i="6" s="1"/>
  <c r="H38" i="6"/>
  <c r="H32" i="6"/>
  <c r="H33" i="6"/>
  <c r="H21" i="6"/>
  <c r="H4" i="6"/>
  <c r="K4" i="6" s="1"/>
  <c r="M4" i="6" s="1"/>
  <c r="N4" i="6" s="1"/>
  <c r="D21" i="6"/>
  <c r="D38" i="6" s="1"/>
  <c r="I38" i="6" s="1"/>
  <c r="D32" i="6"/>
  <c r="D49" i="6" s="1"/>
  <c r="I49" i="6" s="1"/>
  <c r="D33" i="6"/>
  <c r="I33" i="6" s="1"/>
  <c r="D13" i="6"/>
  <c r="I13" i="6" s="1"/>
  <c r="D11" i="6"/>
  <c r="I11" i="6" s="1"/>
  <c r="D9" i="6"/>
  <c r="I9" i="6" s="1"/>
  <c r="D7" i="6"/>
  <c r="I7" i="6" s="1"/>
  <c r="K7" i="6" s="1"/>
  <c r="I32" i="6"/>
  <c r="I15" i="6"/>
  <c r="H15" i="6"/>
  <c r="I16" i="6"/>
  <c r="H16" i="6"/>
  <c r="K16" i="6" s="1"/>
  <c r="M11" i="6" s="1"/>
  <c r="N11" i="6" s="1"/>
  <c r="D14" i="6"/>
  <c r="D31" i="6" s="1"/>
  <c r="D12" i="6"/>
  <c r="D29" i="6" s="1"/>
  <c r="D10" i="6"/>
  <c r="I10" i="6" s="1"/>
  <c r="K10" i="6" s="1"/>
  <c r="D8" i="6"/>
  <c r="D25" i="6" s="1"/>
  <c r="I4" i="6"/>
  <c r="D6" i="6"/>
  <c r="D23" i="6" s="1"/>
  <c r="D5" i="6"/>
  <c r="I5" i="6" s="1"/>
  <c r="J18" i="5" l="1"/>
  <c r="M9" i="5"/>
  <c r="N9" i="5" s="1"/>
  <c r="K21" i="6"/>
  <c r="M21" i="6" s="1"/>
  <c r="N21" i="6" s="1"/>
  <c r="K50" i="6"/>
  <c r="M45" i="6" s="1"/>
  <c r="N45" i="6" s="1"/>
  <c r="K32" i="6"/>
  <c r="M27" i="6" s="1"/>
  <c r="N27" i="6" s="1"/>
  <c r="K15" i="6"/>
  <c r="M10" i="6" s="1"/>
  <c r="N10" i="6" s="1"/>
  <c r="I21" i="6"/>
  <c r="I8" i="6"/>
  <c r="K8" i="6" s="1"/>
  <c r="M6" i="6" s="1"/>
  <c r="N6" i="6" s="1"/>
  <c r="D27" i="6"/>
  <c r="I27" i="6" s="1"/>
  <c r="K27" i="6" s="1"/>
  <c r="D28" i="6"/>
  <c r="I28" i="6" s="1"/>
  <c r="K28" i="6" s="1"/>
  <c r="I25" i="6"/>
  <c r="K25" i="6" s="1"/>
  <c r="D42" i="6"/>
  <c r="I42" i="6" s="1"/>
  <c r="K42" i="6" s="1"/>
  <c r="D30" i="6"/>
  <c r="D47" i="6" s="1"/>
  <c r="I47" i="6" s="1"/>
  <c r="K47" i="6" s="1"/>
  <c r="D22" i="6"/>
  <c r="D39" i="6" s="1"/>
  <c r="I39" i="6" s="1"/>
  <c r="K39" i="6" s="1"/>
  <c r="I31" i="6"/>
  <c r="K31" i="6" s="1"/>
  <c r="D48" i="6"/>
  <c r="I48" i="6" s="1"/>
  <c r="K48" i="6" s="1"/>
  <c r="I23" i="6"/>
  <c r="K23" i="6" s="1"/>
  <c r="D40" i="6"/>
  <c r="I40" i="6" s="1"/>
  <c r="K40" i="6" s="1"/>
  <c r="D46" i="6"/>
  <c r="I46" i="6" s="1"/>
  <c r="K46" i="6" s="1"/>
  <c r="I29" i="6"/>
  <c r="K29" i="6" s="1"/>
  <c r="J16" i="2"/>
  <c r="I12" i="6"/>
  <c r="K12" i="6" s="1"/>
  <c r="D26" i="6"/>
  <c r="D24" i="6"/>
  <c r="K5" i="6"/>
  <c r="I6" i="6"/>
  <c r="K6" i="6" s="1"/>
  <c r="I14" i="6"/>
  <c r="K14" i="6" s="1"/>
  <c r="J56" i="5"/>
  <c r="J37" i="5"/>
  <c r="J50" i="4"/>
  <c r="J33" i="4"/>
  <c r="J16" i="4"/>
  <c r="J50" i="3"/>
  <c r="J33" i="3"/>
  <c r="J16" i="3"/>
  <c r="J49" i="2"/>
  <c r="J32" i="2"/>
  <c r="K13" i="6"/>
  <c r="K38" i="6"/>
  <c r="M38" i="6" s="1"/>
  <c r="N38" i="6" s="1"/>
  <c r="K49" i="6"/>
  <c r="M44" i="6" s="1"/>
  <c r="N44" i="6" s="1"/>
  <c r="K11" i="6"/>
  <c r="K9" i="6"/>
  <c r="M7" i="6" s="1"/>
  <c r="N7" i="6" s="1"/>
  <c r="K33" i="6"/>
  <c r="M28" i="6" s="1"/>
  <c r="N28" i="6" s="1"/>
  <c r="M9" i="6" l="1"/>
  <c r="N9" i="6" s="1"/>
  <c r="M39" i="6"/>
  <c r="N39" i="6" s="1"/>
  <c r="M8" i="6"/>
  <c r="N8" i="6" s="1"/>
  <c r="M5" i="6"/>
  <c r="N5" i="6" s="1"/>
  <c r="M25" i="6"/>
  <c r="N25" i="6" s="1"/>
  <c r="D45" i="6"/>
  <c r="I45" i="6" s="1"/>
  <c r="K45" i="6" s="1"/>
  <c r="M43" i="6" s="1"/>
  <c r="N43" i="6" s="1"/>
  <c r="D44" i="6"/>
  <c r="I44" i="6" s="1"/>
  <c r="K44" i="6" s="1"/>
  <c r="M42" i="6" s="1"/>
  <c r="N42" i="6" s="1"/>
  <c r="I30" i="6"/>
  <c r="K30" i="6" s="1"/>
  <c r="M26" i="6" s="1"/>
  <c r="N26" i="6" s="1"/>
  <c r="I22" i="6"/>
  <c r="K22" i="6" s="1"/>
  <c r="M22" i="6" s="1"/>
  <c r="N22" i="6" s="1"/>
  <c r="K17" i="6"/>
  <c r="D41" i="6"/>
  <c r="I41" i="6" s="1"/>
  <c r="K41" i="6" s="1"/>
  <c r="M40" i="6" s="1"/>
  <c r="N40" i="6" s="1"/>
  <c r="I24" i="6"/>
  <c r="K24" i="6" s="1"/>
  <c r="M23" i="6" s="1"/>
  <c r="N23" i="6" s="1"/>
  <c r="I26" i="6"/>
  <c r="K26" i="6" s="1"/>
  <c r="M24" i="6" s="1"/>
  <c r="N24" i="6" s="1"/>
  <c r="D43" i="6"/>
  <c r="I43" i="6" s="1"/>
  <c r="K43" i="6" s="1"/>
  <c r="M41" i="6" s="1"/>
  <c r="N41" i="6" s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4" i="1"/>
  <c r="H3" i="1"/>
  <c r="K51" i="6" l="1"/>
  <c r="K34" i="6"/>
</calcChain>
</file>

<file path=xl/sharedStrings.xml><?xml version="1.0" encoding="utf-8"?>
<sst xmlns="http://schemas.openxmlformats.org/spreadsheetml/2006/main" count="883" uniqueCount="250">
  <si>
    <t>Overhead</t>
  </si>
  <si>
    <t>HC</t>
  </si>
  <si>
    <t>HT</t>
  </si>
  <si>
    <t>Raceway 1</t>
  </si>
  <si>
    <t>Raceway 2</t>
  </si>
  <si>
    <t>Raceway 3</t>
  </si>
  <si>
    <t>Raceway 4</t>
  </si>
  <si>
    <t>Raceway 5</t>
  </si>
  <si>
    <t>M4 x 25 Machiene screws</t>
  </si>
  <si>
    <t>Components</t>
  </si>
  <si>
    <t>Alpha</t>
  </si>
  <si>
    <t>Beta</t>
  </si>
  <si>
    <t>Ratchet item</t>
  </si>
  <si>
    <t>Separator item</t>
  </si>
  <si>
    <t>Blast tube</t>
  </si>
  <si>
    <t>M4 x 15 allen bolt</t>
  </si>
  <si>
    <t>Cradle plate</t>
  </si>
  <si>
    <t>Cradle halve 1</t>
  </si>
  <si>
    <t>Cradle halve 2</t>
  </si>
  <si>
    <t>M4 x 25 allen bolt</t>
  </si>
  <si>
    <t>M4 nuts</t>
  </si>
  <si>
    <t>Short duct</t>
  </si>
  <si>
    <t>Long duct</t>
  </si>
  <si>
    <t>Total</t>
  </si>
  <si>
    <t>2,0</t>
  </si>
  <si>
    <t>3,0</t>
  </si>
  <si>
    <t>1,0</t>
  </si>
  <si>
    <t>3,1</t>
  </si>
  <si>
    <t>1,1</t>
  </si>
  <si>
    <t>0,1</t>
  </si>
  <si>
    <t>Code</t>
  </si>
  <si>
    <t>Time (s)</t>
  </si>
  <si>
    <t>Angle 1</t>
  </si>
  <si>
    <t>Angle 2</t>
  </si>
  <si>
    <t>Angle T</t>
  </si>
  <si>
    <t>Activity</t>
  </si>
  <si>
    <t>Apply sealant to 6x brackets with brush</t>
  </si>
  <si>
    <t>Obtain and position raceway 1</t>
  </si>
  <si>
    <t>Obtain torque tool and tighten 12 bolts</t>
  </si>
  <si>
    <t>Obtain brush and seal 6x brackets</t>
  </si>
  <si>
    <t>MOST code</t>
  </si>
  <si>
    <t>Quantity</t>
  </si>
  <si>
    <t>X</t>
  </si>
  <si>
    <t>DFA IC</t>
  </si>
  <si>
    <t>DFA HT (s)</t>
  </si>
  <si>
    <t>MOST Time (s)</t>
  </si>
  <si>
    <t>Total Time (s)</t>
  </si>
  <si>
    <t>DFA IT (s)</t>
  </si>
  <si>
    <t>DFA Time total (s)</t>
  </si>
  <si>
    <t>Insert 4 bolts &amp; handtighten</t>
  </si>
  <si>
    <t>2,6</t>
  </si>
  <si>
    <t>9,2</t>
  </si>
  <si>
    <t xml:space="preserve">Obtain and position raceway 2 </t>
  </si>
  <si>
    <t>Insert 2 bolts &amp; handtighten</t>
  </si>
  <si>
    <t>Obtain and position raceway 3</t>
  </si>
  <si>
    <t>Obtain and position raceway 4</t>
  </si>
  <si>
    <t xml:space="preserve">Obtain and position raceway 5 </t>
  </si>
  <si>
    <t>A3B10G3P1A3</t>
  </si>
  <si>
    <t>A3B10G3F3A3</t>
  </si>
  <si>
    <t>Vertical (Trolley)</t>
  </si>
  <si>
    <t>A3B3G1P1A3</t>
  </si>
  <si>
    <t>A3B10G1P1A3</t>
  </si>
  <si>
    <t>A3B6G3F3A3</t>
  </si>
  <si>
    <t>A3B3G3P1A3</t>
  </si>
  <si>
    <t>1,6</t>
  </si>
  <si>
    <t>0,6</t>
  </si>
  <si>
    <t>A3B3G3F3A3</t>
  </si>
  <si>
    <t>A3B10G1A3B3P3A1</t>
  </si>
  <si>
    <t>A3B3G1A3B3P3A1</t>
  </si>
  <si>
    <t>A3B3G1A3B3P1A1</t>
  </si>
  <si>
    <t>Horizontal/ Tilted</t>
  </si>
  <si>
    <t>Obtain retainer &amp; separator</t>
  </si>
  <si>
    <t>Clip harness into place channel pos 1</t>
  </si>
  <si>
    <t>Clip harness into place channel pos 2</t>
  </si>
  <si>
    <t>Clip harness into place channel pos 3</t>
  </si>
  <si>
    <t>Clip harness into place channel pos 4</t>
  </si>
  <si>
    <t>Tighten retainer item</t>
  </si>
  <si>
    <t>A1B10G1A1B10P6A1</t>
  </si>
  <si>
    <t>2,8</t>
  </si>
  <si>
    <t>5,1</t>
  </si>
  <si>
    <t>1,8</t>
  </si>
  <si>
    <t>4,1</t>
  </si>
  <si>
    <t>A1B3G1A1B3P3A1</t>
  </si>
  <si>
    <t>0,8</t>
  </si>
  <si>
    <t>4,0</t>
  </si>
  <si>
    <t>A1B6G1A1B6P3A1</t>
  </si>
  <si>
    <t>Insert blast tube &amp; bolts</t>
  </si>
  <si>
    <t>Fasten bolts</t>
  </si>
  <si>
    <t>Obtain sealant &amp; spatula</t>
  </si>
  <si>
    <t>Seal around blast tube edge</t>
  </si>
  <si>
    <t>Insert cradle with 2 bolts</t>
  </si>
  <si>
    <t>Obtain duct 1</t>
  </si>
  <si>
    <t>Insert duct 1</t>
  </si>
  <si>
    <t>Assemble clamp around duct</t>
  </si>
  <si>
    <t>Obtain duct 2</t>
  </si>
  <si>
    <t>Assemble duct 2 and 1</t>
  </si>
  <si>
    <t>Tighten clamp</t>
  </si>
  <si>
    <t>Obtain blast tube &amp; bolts</t>
  </si>
  <si>
    <t>Obtain cradle assembly with 2 bolts</t>
  </si>
  <si>
    <t>A1B3G3A1B10P6A1</t>
  </si>
  <si>
    <t>1,9</t>
  </si>
  <si>
    <t>A3B3G3A3B10P6A3</t>
  </si>
  <si>
    <t>9,9</t>
  </si>
  <si>
    <t>Totals</t>
  </si>
  <si>
    <t>A1B3G3A1B3P6A1</t>
  </si>
  <si>
    <t>A3B3G3A3B3P6A3</t>
  </si>
  <si>
    <t>0,9</t>
  </si>
  <si>
    <t>A1B6G3A1B6P6A1</t>
  </si>
  <si>
    <t>A3B6G3A3B6P6A3</t>
  </si>
  <si>
    <t>360 =&lt; (a+b) &lt;540</t>
  </si>
  <si>
    <t>540&lt;= (a+b) &lt;720</t>
  </si>
  <si>
    <t>(a+b) &lt; 720</t>
  </si>
  <si>
    <t>(a+b) &lt;360</t>
  </si>
  <si>
    <t>0&lt;= b &lt;=180</t>
  </si>
  <si>
    <t>b = 360</t>
  </si>
  <si>
    <t>a &lt;=180</t>
  </si>
  <si>
    <t>a = 360</t>
  </si>
  <si>
    <t>Parts can be grasped and manipulated by one hand without aid of grasping tool</t>
  </si>
  <si>
    <t>Parts can be grasped and manipulated by one hand but only with the use of grasping tools</t>
  </si>
  <si>
    <t>Two hands required for manipulation. Parts are severly nest or tangle or are flexible, but can be grasped and lifted with one hand. Tool may be used if necessary</t>
  </si>
  <si>
    <t>Two hands required for manipulation due to part large size. Two hands, Two persons or mechanical assistance required for grasping and transporting parts</t>
  </si>
  <si>
    <t>Easy to grasp and manipulate</t>
  </si>
  <si>
    <t>Thickness &gt; 2mm</t>
  </si>
  <si>
    <t>Thickness &lt;= 2mm</t>
  </si>
  <si>
    <t>6mm&lt;= size &lt;=15 mm</t>
  </si>
  <si>
    <t>size &gt;15mm</t>
  </si>
  <si>
    <t>size &lt; 6mm</t>
  </si>
  <si>
    <t>size &gt;6mm</t>
  </si>
  <si>
    <t>size &lt;=6mm</t>
  </si>
  <si>
    <t>size&gt; 15mm</t>
  </si>
  <si>
    <t>Parts present handling difficulties</t>
  </si>
  <si>
    <t>thickness &gt;0.25</t>
  </si>
  <si>
    <t>thickness &lt;=0.25</t>
  </si>
  <si>
    <t>parts need standard tool, other than tweezers</t>
  </si>
  <si>
    <t>parts need special tool for grasping and manipulation</t>
  </si>
  <si>
    <t>Parts are easy to grasp and manipulate</t>
  </si>
  <si>
    <t>Parts can be manipulated without optical magnification</t>
  </si>
  <si>
    <t>Parts require optical magnification</t>
  </si>
  <si>
    <t>Parts need tweezers for grasping and manipulation</t>
  </si>
  <si>
    <t>6mm&lt;=size&lt;=15mm</t>
  </si>
  <si>
    <t>size&lt;6 mm</t>
  </si>
  <si>
    <t>size&gt;6mm</t>
  </si>
  <si>
    <t>size&lt;= 6mm</t>
  </si>
  <si>
    <t>Parts present no handling difficulty</t>
  </si>
  <si>
    <t>Parts present handling difficulty (sticky, delicate, slippery)</t>
  </si>
  <si>
    <t>a =360</t>
  </si>
  <si>
    <t>parts severly nest or tangle or flexible</t>
  </si>
  <si>
    <t>two persons or mechanical assitance required for manipulation</t>
  </si>
  <si>
    <t>parts present other handling difficulty</t>
  </si>
  <si>
    <t>Part weight &lt; 3.5kg</t>
  </si>
  <si>
    <t>Part weight &gt; 3.5kg</t>
  </si>
  <si>
    <t>Parts to not nest or tangle</t>
  </si>
  <si>
    <t>Parts can be handled by one person</t>
  </si>
  <si>
    <t>DFA Manual Handling times (s)</t>
  </si>
  <si>
    <t>Addition of any part where neither the part itself nor any other part is finally secured immediatelly</t>
  </si>
  <si>
    <t>Part and tool cannot reach the desired location easily</t>
  </si>
  <si>
    <t>Due to obstructed acces or restricted vision</t>
  </si>
  <si>
    <t>Due to both obstructed access and vision</t>
  </si>
  <si>
    <t>Part and tool can reach the desired location easily</t>
  </si>
  <si>
    <t>No resistance to insertion</t>
  </si>
  <si>
    <t>resistance to insertion</t>
  </si>
  <si>
    <t>Easy to align and position</t>
  </si>
  <si>
    <t>Not easy to align and position</t>
  </si>
  <si>
    <t>After assembly no holding down is required to maintain orientation and location</t>
  </si>
  <si>
    <t>Holding required to maintain orientation and location for subsequent process</t>
  </si>
  <si>
    <t>Addition of any part where the part itself and/or other parts are beeing finally secured immediately</t>
  </si>
  <si>
    <t>Easy to align and position without resistance to insertion</t>
  </si>
  <si>
    <t>Not easy to align or position and/or resistance to insertion</t>
  </si>
  <si>
    <t>easy to align and position during assembly</t>
  </si>
  <si>
    <t>no resistance to insertion</t>
  </si>
  <si>
    <t>easy to align and position with no torsional resistance</t>
  </si>
  <si>
    <t>not easy to align and/or torsional resistance</t>
  </si>
  <si>
    <t>No screwing operation or plastic deformation (Snaps/press fits, circlips, spire nuts, etc)</t>
  </si>
  <si>
    <t>Not easy to align or position during assembly</t>
  </si>
  <si>
    <t>Plastic bending or torision</t>
  </si>
  <si>
    <t>Rivetting or similar operation</t>
  </si>
  <si>
    <t>Plastic deformation immediately after insertion</t>
  </si>
  <si>
    <t>Screw tightening immediately after insertion</t>
  </si>
  <si>
    <t>Assembly process where all solid processes are in place</t>
  </si>
  <si>
    <t>bending or similar process</t>
  </si>
  <si>
    <t>rivetting or similar process</t>
  </si>
  <si>
    <t>screw tightening or other process</t>
  </si>
  <si>
    <t>bulk plastic deformation</t>
  </si>
  <si>
    <t>no additional material required (resistance welding, etc.</t>
  </si>
  <si>
    <t>none or localized plastic deformation</t>
  </si>
  <si>
    <t>Mechanical fastening process. Parts are in place but not secured immediately after insertion</t>
  </si>
  <si>
    <t>Soldering process</t>
  </si>
  <si>
    <t>weld/braze process</t>
  </si>
  <si>
    <t>Additional material added</t>
  </si>
  <si>
    <t>Metallurgical process</t>
  </si>
  <si>
    <t>chemical process( adhesive bonding, etc)</t>
  </si>
  <si>
    <t>manipulation of parts. (e.g. orientation, fitting or adjustment)</t>
  </si>
  <si>
    <t>Other process (e.g. liquid insertion, etc)</t>
  </si>
  <si>
    <t>Non-fastening process</t>
  </si>
  <si>
    <t>Non-mechanical process. Parts are in place but not secured immediately after insertion</t>
  </si>
  <si>
    <t>DFA Manual Insertion times (s)</t>
  </si>
  <si>
    <t>Index x 10</t>
  </si>
  <si>
    <t>Action Distance</t>
  </si>
  <si>
    <t>Body Motion</t>
  </si>
  <si>
    <t>A</t>
  </si>
  <si>
    <t>B</t>
  </si>
  <si>
    <t>G</t>
  </si>
  <si>
    <t>Gain Control</t>
  </si>
  <si>
    <t>P</t>
  </si>
  <si>
    <t>Placement</t>
  </si>
  <si>
    <t>&lt;= (5cm)</t>
  </si>
  <si>
    <t>Within Reach</t>
  </si>
  <si>
    <t>1-2 Steps</t>
  </si>
  <si>
    <t>3-4 Steps</t>
  </si>
  <si>
    <t>5-7 Steps</t>
  </si>
  <si>
    <t>9-10 Steps</t>
  </si>
  <si>
    <t>Pickup/ Toss</t>
  </si>
  <si>
    <t>Lay Aside/ Loose Fit</t>
  </si>
  <si>
    <t>Adjustement</t>
  </si>
  <si>
    <t>Light Pressure</t>
  </si>
  <si>
    <t>Double Placement</t>
  </si>
  <si>
    <t>Sit or Stand Bend and Arise 50% occ</t>
  </si>
  <si>
    <t>Light Object</t>
  </si>
  <si>
    <t>Light object non-simo</t>
  </si>
  <si>
    <t>Heavy or bulky</t>
  </si>
  <si>
    <t>Blind of obstructed</t>
  </si>
  <si>
    <t>Disengagne, Interlocked, Collect</t>
  </si>
  <si>
    <t>Bend and Rise</t>
  </si>
  <si>
    <t>Care or Precision</t>
  </si>
  <si>
    <t>Heavy pressure</t>
  </si>
  <si>
    <t>Blind or Obstructed</t>
  </si>
  <si>
    <t>Intermediate Moves</t>
  </si>
  <si>
    <t>Sit or Stand with Adjustements</t>
  </si>
  <si>
    <t>Stand and Bend</t>
  </si>
  <si>
    <t>Bend and sit</t>
  </si>
  <si>
    <t>Climb on or off</t>
  </si>
  <si>
    <t>Through door</t>
  </si>
  <si>
    <t>ABGABPA</t>
  </si>
  <si>
    <t>Standard sequence</t>
  </si>
  <si>
    <t>T(seconds) = sum(Index) * 0.36</t>
  </si>
  <si>
    <t>DFA HC</t>
  </si>
  <si>
    <t>Loose fit blind or Obstructed</t>
  </si>
  <si>
    <t>Seal</t>
  </si>
  <si>
    <t>Bolt tighten</t>
  </si>
  <si>
    <t>Fasten retainers into 1st harpoon</t>
  </si>
  <si>
    <t>Fasten retainers into 2nd harpoon</t>
  </si>
  <si>
    <t>Fasten retainers into 3rd harpoon</t>
  </si>
  <si>
    <t>Fasten retainers into 4th harpoon</t>
  </si>
  <si>
    <t>Experiment equivialent</t>
  </si>
  <si>
    <t>Install Blast tube</t>
  </si>
  <si>
    <t>Apply sealant</t>
  </si>
  <si>
    <t>Aseemble 3 craddle items</t>
  </si>
  <si>
    <t>Install ducts trough blast tube</t>
  </si>
  <si>
    <t>Tighten Craddle assembly</t>
  </si>
  <si>
    <t>Tighten Clamp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</si>
</sst>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h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3" xfId="0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/>
    <xf numFmtId="0" fontId="0" fillId="0" borderId="7" xfId="0" applyFill="1" applyBorder="1"/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0" xfId="0" applyFont="1" applyBorder="1"/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7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0" fillId="0" borderId="0" xfId="0" applyBorder="1" applyAlignment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/>
    <xf numFmtId="0" fontId="4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6" fillId="0" borderId="19" xfId="0" applyFont="1" applyBorder="1"/>
    <xf numFmtId="0" fontId="0" fillId="0" borderId="28" xfId="0" applyBorder="1"/>
    <xf numFmtId="0" fontId="3" fillId="0" borderId="28" xfId="0" applyFont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164" fontId="0" fillId="0" borderId="50" xfId="0" applyNumberFormat="1" applyBorder="1"/>
    <xf numFmtId="164" fontId="0" fillId="0" borderId="51" xfId="0" applyNumberFormat="1" applyBorder="1"/>
    <xf numFmtId="164" fontId="0" fillId="0" borderId="52" xfId="0" applyNumberFormat="1" applyBorder="1"/>
    <xf numFmtId="0" fontId="0" fillId="0" borderId="16" xfId="0" applyFont="1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Font="1" applyBorder="1"/>
    <xf numFmtId="0" fontId="0" fillId="0" borderId="17" xfId="0" applyFont="1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5" fontId="0" fillId="0" borderId="0" xfId="0" applyNumberFormat="1"/>
    <xf numFmtId="165" fontId="0" fillId="0" borderId="50" xfId="0" applyNumberFormat="1" applyBorder="1"/>
    <xf numFmtId="165" fontId="0" fillId="0" borderId="51" xfId="0" applyNumberFormat="1" applyBorder="1"/>
    <xf numFmtId="165" fontId="0" fillId="0" borderId="52" xfId="0" applyNumberForma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0" xfId="0" applyNumberFormat="1" applyBorder="1"/>
    <xf numFmtId="165" fontId="1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50" xfId="0" applyNumberForma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27" xfId="0" applyFont="1" applyBorder="1"/>
    <xf numFmtId="0" fontId="2" fillId="0" borderId="17" xfId="0" applyFont="1" applyBorder="1"/>
    <xf numFmtId="0" fontId="0" fillId="0" borderId="5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B49" sqref="B49"/>
    </sheetView>
  </sheetViews>
  <sheetFormatPr defaultRowHeight="15" x14ac:dyDescent="0.25"/>
  <cols>
    <col min="2" max="2" width="20.85546875" customWidth="1"/>
    <col min="3" max="3" width="10.85546875" customWidth="1"/>
    <col min="4" max="4" width="8.5703125" customWidth="1"/>
    <col min="5" max="5" width="11" customWidth="1"/>
    <col min="7" max="7" width="10.42578125" customWidth="1"/>
    <col min="8" max="8" width="10" bestFit="1" customWidth="1"/>
    <col min="9" max="9" width="11.7109375" customWidth="1"/>
    <col min="13" max="13" width="10.42578125" customWidth="1"/>
    <col min="15" max="15" width="12.42578125" customWidth="1"/>
    <col min="16" max="16" width="12.7109375" customWidth="1"/>
    <col min="18" max="18" width="21" customWidth="1"/>
    <col min="19" max="19" width="17.85546875" customWidth="1"/>
  </cols>
  <sheetData>
    <row r="1" spans="1:19" ht="15.75" thickBot="1" x14ac:dyDescent="0.3">
      <c r="A1" s="5"/>
    </row>
    <row r="2" spans="1:19" ht="15.75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130" t="s">
        <v>153</v>
      </c>
      <c r="L2" s="130"/>
      <c r="M2" s="59"/>
      <c r="N2" s="59"/>
      <c r="O2" s="59"/>
      <c r="P2" s="59"/>
      <c r="Q2" s="59"/>
      <c r="R2" s="59"/>
      <c r="S2" s="60"/>
    </row>
    <row r="3" spans="1:19" x14ac:dyDescent="0.25">
      <c r="A3" s="6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1"/>
    </row>
    <row r="4" spans="1:19" x14ac:dyDescent="0.25">
      <c r="A4" s="62"/>
      <c r="B4" s="5"/>
      <c r="C4" s="5"/>
      <c r="D4" s="5"/>
      <c r="E4" s="5"/>
      <c r="F4" s="5"/>
      <c r="G4" s="200" t="s">
        <v>121</v>
      </c>
      <c r="H4" s="201"/>
      <c r="I4" s="201"/>
      <c r="J4" s="201"/>
      <c r="K4" s="201"/>
      <c r="L4" s="202" t="s">
        <v>130</v>
      </c>
      <c r="M4" s="203"/>
      <c r="N4" s="203"/>
      <c r="O4" s="203"/>
      <c r="P4" s="204"/>
      <c r="Q4" s="5"/>
      <c r="R4" s="5"/>
      <c r="S4" s="131"/>
    </row>
    <row r="5" spans="1:19" x14ac:dyDescent="0.25">
      <c r="A5" s="62"/>
      <c r="B5" s="5"/>
      <c r="C5" s="5"/>
      <c r="D5" s="5"/>
      <c r="E5" s="5"/>
      <c r="F5" s="5"/>
      <c r="G5" s="205" t="s">
        <v>122</v>
      </c>
      <c r="H5" s="206"/>
      <c r="I5" s="207"/>
      <c r="J5" s="205" t="s">
        <v>123</v>
      </c>
      <c r="K5" s="207"/>
      <c r="L5" s="205" t="s">
        <v>122</v>
      </c>
      <c r="M5" s="206"/>
      <c r="N5" s="207"/>
      <c r="O5" s="205" t="s">
        <v>123</v>
      </c>
      <c r="P5" s="207"/>
      <c r="Q5" s="5"/>
      <c r="R5" s="5"/>
      <c r="S5" s="131"/>
    </row>
    <row r="6" spans="1:19" ht="34.5" customHeight="1" x14ac:dyDescent="0.25">
      <c r="A6" s="62"/>
      <c r="B6" s="5"/>
      <c r="C6" s="5"/>
      <c r="D6" s="5"/>
      <c r="E6" s="5"/>
      <c r="F6" s="5"/>
      <c r="G6" s="69" t="s">
        <v>125</v>
      </c>
      <c r="H6" s="69" t="s">
        <v>124</v>
      </c>
      <c r="I6" s="69" t="s">
        <v>126</v>
      </c>
      <c r="J6" s="69" t="s">
        <v>127</v>
      </c>
      <c r="K6" s="69" t="s">
        <v>128</v>
      </c>
      <c r="L6" s="69" t="s">
        <v>129</v>
      </c>
      <c r="M6" s="69" t="s">
        <v>124</v>
      </c>
      <c r="N6" s="69" t="s">
        <v>126</v>
      </c>
      <c r="O6" s="69" t="s">
        <v>127</v>
      </c>
      <c r="P6" s="69" t="s">
        <v>128</v>
      </c>
      <c r="Q6" s="5"/>
      <c r="R6" s="5"/>
      <c r="S6" s="131"/>
    </row>
    <row r="7" spans="1:19" ht="15.75" thickBot="1" x14ac:dyDescent="0.3">
      <c r="A7" s="62"/>
      <c r="B7" s="5"/>
      <c r="C7" s="5"/>
      <c r="D7" s="5"/>
      <c r="E7" s="5"/>
      <c r="F7" s="5"/>
      <c r="G7" s="101">
        <v>0</v>
      </c>
      <c r="H7" s="101">
        <v>1</v>
      </c>
      <c r="I7" s="101">
        <v>2</v>
      </c>
      <c r="J7" s="101">
        <v>3</v>
      </c>
      <c r="K7" s="101">
        <v>4</v>
      </c>
      <c r="L7" s="101">
        <v>5</v>
      </c>
      <c r="M7" s="101">
        <v>6</v>
      </c>
      <c r="N7" s="101">
        <v>7</v>
      </c>
      <c r="O7" s="101">
        <v>8</v>
      </c>
      <c r="P7" s="101">
        <v>9</v>
      </c>
      <c r="Q7" s="5"/>
      <c r="R7" s="5"/>
      <c r="S7" s="131"/>
    </row>
    <row r="8" spans="1:19" ht="15.75" customHeight="1" x14ac:dyDescent="0.25">
      <c r="A8" s="62"/>
      <c r="B8" s="208" t="s">
        <v>117</v>
      </c>
      <c r="C8" s="208"/>
      <c r="D8" s="209" t="s">
        <v>112</v>
      </c>
      <c r="E8" s="210"/>
      <c r="F8" s="41">
        <v>0</v>
      </c>
      <c r="G8" s="102">
        <v>1.1299999999999999</v>
      </c>
      <c r="H8" s="103">
        <v>1.43</v>
      </c>
      <c r="I8" s="103">
        <v>1.88</v>
      </c>
      <c r="J8" s="103">
        <v>1.69</v>
      </c>
      <c r="K8" s="103">
        <v>2.1800000000000002</v>
      </c>
      <c r="L8" s="103">
        <v>1.84</v>
      </c>
      <c r="M8" s="103">
        <v>2.17</v>
      </c>
      <c r="N8" s="103">
        <v>2.65</v>
      </c>
      <c r="O8" s="103">
        <v>2.4500000000000002</v>
      </c>
      <c r="P8" s="104">
        <v>2.98</v>
      </c>
      <c r="Q8" s="5"/>
      <c r="R8" s="5"/>
      <c r="S8" s="131"/>
    </row>
    <row r="9" spans="1:19" ht="15" customHeight="1" x14ac:dyDescent="0.25">
      <c r="A9" s="62"/>
      <c r="B9" s="208"/>
      <c r="C9" s="208"/>
      <c r="D9" s="211" t="s">
        <v>109</v>
      </c>
      <c r="E9" s="212"/>
      <c r="F9" s="41">
        <v>1</v>
      </c>
      <c r="G9" s="105">
        <v>1.5</v>
      </c>
      <c r="H9" s="99">
        <v>1.8</v>
      </c>
      <c r="I9" s="99">
        <v>2.25</v>
      </c>
      <c r="J9" s="99">
        <v>2.06</v>
      </c>
      <c r="K9" s="99">
        <v>2.5499999999999998</v>
      </c>
      <c r="L9" s="99">
        <v>2.25</v>
      </c>
      <c r="M9" s="99">
        <v>2.57</v>
      </c>
      <c r="N9" s="99">
        <v>3.06</v>
      </c>
      <c r="O9" s="99">
        <v>3</v>
      </c>
      <c r="P9" s="106">
        <v>3.38</v>
      </c>
      <c r="Q9" s="5"/>
      <c r="R9" s="5"/>
      <c r="S9" s="131"/>
    </row>
    <row r="10" spans="1:19" ht="15" customHeight="1" x14ac:dyDescent="0.25">
      <c r="A10" s="62"/>
      <c r="B10" s="208"/>
      <c r="C10" s="208"/>
      <c r="D10" s="211" t="s">
        <v>110</v>
      </c>
      <c r="E10" s="212"/>
      <c r="F10" s="41">
        <v>2</v>
      </c>
      <c r="G10" s="105">
        <v>1.8</v>
      </c>
      <c r="H10" s="99">
        <v>2.1</v>
      </c>
      <c r="I10" s="99">
        <v>2.5499999999999998</v>
      </c>
      <c r="J10" s="99">
        <v>2.36</v>
      </c>
      <c r="K10" s="99">
        <v>2.85</v>
      </c>
      <c r="L10" s="99">
        <v>2.57</v>
      </c>
      <c r="M10" s="99">
        <v>2.9</v>
      </c>
      <c r="N10" s="99">
        <v>3.38</v>
      </c>
      <c r="O10" s="99">
        <v>3.18</v>
      </c>
      <c r="P10" s="106">
        <v>3.7</v>
      </c>
      <c r="Q10" s="5"/>
      <c r="R10" s="5"/>
      <c r="S10" s="131"/>
    </row>
    <row r="11" spans="1:19" ht="15.75" thickBot="1" x14ac:dyDescent="0.3">
      <c r="A11" s="62"/>
      <c r="B11" s="208"/>
      <c r="C11" s="208"/>
      <c r="D11" s="213" t="s">
        <v>111</v>
      </c>
      <c r="E11" s="214"/>
      <c r="F11" s="41">
        <v>3</v>
      </c>
      <c r="G11" s="107">
        <v>1.95</v>
      </c>
      <c r="H11" s="108">
        <v>2.25</v>
      </c>
      <c r="I11" s="108">
        <v>2.7</v>
      </c>
      <c r="J11" s="108">
        <v>2.5099999999999998</v>
      </c>
      <c r="K11" s="108">
        <v>3</v>
      </c>
      <c r="L11" s="108">
        <v>2.73</v>
      </c>
      <c r="M11" s="108">
        <v>3.06</v>
      </c>
      <c r="N11" s="108">
        <v>3.55</v>
      </c>
      <c r="O11" s="108">
        <v>3.34</v>
      </c>
      <c r="P11" s="109">
        <v>4</v>
      </c>
      <c r="Q11" s="5"/>
      <c r="R11" s="97"/>
      <c r="S11" s="132"/>
    </row>
    <row r="12" spans="1:19" x14ac:dyDescent="0.25">
      <c r="A12" s="62"/>
      <c r="B12" s="90"/>
      <c r="C12" s="90"/>
      <c r="D12" s="73"/>
      <c r="E12" s="73"/>
      <c r="F12" s="24"/>
      <c r="G12" s="70"/>
      <c r="H12" s="70"/>
      <c r="I12" s="70"/>
      <c r="J12" s="70"/>
      <c r="K12" s="70"/>
      <c r="L12" s="70"/>
      <c r="M12" s="70"/>
      <c r="N12" s="110"/>
      <c r="O12" s="111"/>
      <c r="P12" s="112"/>
      <c r="Q12" s="5"/>
      <c r="R12" s="5"/>
      <c r="S12" s="131"/>
    </row>
    <row r="13" spans="1:19" x14ac:dyDescent="0.25">
      <c r="A13" s="62"/>
      <c r="B13" s="5"/>
      <c r="C13" s="5"/>
      <c r="D13" s="5"/>
      <c r="E13" s="5"/>
      <c r="F13" s="24"/>
      <c r="G13" s="200" t="s">
        <v>138</v>
      </c>
      <c r="H13" s="201"/>
      <c r="I13" s="201"/>
      <c r="J13" s="201"/>
      <c r="K13" s="201"/>
      <c r="L13" s="201"/>
      <c r="M13" s="201"/>
      <c r="N13" s="226"/>
      <c r="O13" s="217" t="s">
        <v>133</v>
      </c>
      <c r="P13" s="217" t="s">
        <v>134</v>
      </c>
      <c r="Q13" s="5"/>
      <c r="R13" s="5"/>
      <c r="S13" s="131"/>
    </row>
    <row r="14" spans="1:19" ht="12.75" customHeight="1" x14ac:dyDescent="0.25">
      <c r="A14" s="62"/>
      <c r="B14" s="5"/>
      <c r="C14" s="5"/>
      <c r="D14" s="5"/>
      <c r="E14" s="5"/>
      <c r="F14" s="5"/>
      <c r="G14" s="220" t="s">
        <v>136</v>
      </c>
      <c r="H14" s="221"/>
      <c r="I14" s="221"/>
      <c r="J14" s="222"/>
      <c r="K14" s="223" t="s">
        <v>137</v>
      </c>
      <c r="L14" s="224"/>
      <c r="M14" s="224"/>
      <c r="N14" s="225"/>
      <c r="O14" s="218"/>
      <c r="P14" s="218"/>
      <c r="Q14" s="5"/>
      <c r="R14" s="5"/>
      <c r="S14" s="131"/>
    </row>
    <row r="15" spans="1:19" ht="38.25" customHeight="1" x14ac:dyDescent="0.25">
      <c r="A15" s="62"/>
      <c r="B15" s="5"/>
      <c r="C15" s="5"/>
      <c r="D15" s="5"/>
      <c r="E15" s="5"/>
      <c r="F15" s="5"/>
      <c r="G15" s="220" t="s">
        <v>135</v>
      </c>
      <c r="H15" s="222"/>
      <c r="I15" s="220" t="s">
        <v>130</v>
      </c>
      <c r="J15" s="222"/>
      <c r="K15" s="220" t="s">
        <v>135</v>
      </c>
      <c r="L15" s="222"/>
      <c r="M15" s="220" t="s">
        <v>130</v>
      </c>
      <c r="N15" s="222"/>
      <c r="O15" s="218"/>
      <c r="P15" s="218"/>
      <c r="Q15" s="5"/>
      <c r="R15" s="5"/>
      <c r="S15" s="131"/>
    </row>
    <row r="16" spans="1:19" ht="25.5" customHeight="1" x14ac:dyDescent="0.25">
      <c r="A16" s="62"/>
      <c r="B16" s="5"/>
      <c r="C16" s="5"/>
      <c r="D16" s="5"/>
      <c r="E16" s="5"/>
      <c r="F16" s="5"/>
      <c r="G16" s="69" t="s">
        <v>131</v>
      </c>
      <c r="H16" s="69" t="s">
        <v>132</v>
      </c>
      <c r="I16" s="69" t="s">
        <v>131</v>
      </c>
      <c r="J16" s="69" t="s">
        <v>132</v>
      </c>
      <c r="K16" s="69" t="s">
        <v>131</v>
      </c>
      <c r="L16" s="69" t="s">
        <v>132</v>
      </c>
      <c r="M16" s="69" t="s">
        <v>131</v>
      </c>
      <c r="N16" s="69" t="s">
        <v>132</v>
      </c>
      <c r="O16" s="219"/>
      <c r="P16" s="219"/>
      <c r="Q16" s="5"/>
      <c r="R16" s="5"/>
      <c r="S16" s="131"/>
    </row>
    <row r="17" spans="1:19" ht="15.75" thickBot="1" x14ac:dyDescent="0.3">
      <c r="A17" s="62"/>
      <c r="B17" s="5"/>
      <c r="C17" s="5"/>
      <c r="D17" s="5"/>
      <c r="E17" s="5"/>
      <c r="F17" s="5"/>
      <c r="G17" s="101">
        <v>0</v>
      </c>
      <c r="H17" s="101">
        <v>1</v>
      </c>
      <c r="I17" s="101">
        <v>2</v>
      </c>
      <c r="J17" s="101">
        <v>3</v>
      </c>
      <c r="K17" s="101">
        <v>4</v>
      </c>
      <c r="L17" s="101">
        <v>5</v>
      </c>
      <c r="M17" s="101">
        <v>6</v>
      </c>
      <c r="N17" s="101">
        <v>7</v>
      </c>
      <c r="O17" s="101">
        <v>8</v>
      </c>
      <c r="P17" s="101">
        <v>9</v>
      </c>
      <c r="Q17" s="5"/>
      <c r="R17" s="5"/>
      <c r="S17" s="131"/>
    </row>
    <row r="18" spans="1:19" x14ac:dyDescent="0.25">
      <c r="A18" s="62"/>
      <c r="B18" s="227" t="s">
        <v>118</v>
      </c>
      <c r="C18" s="227"/>
      <c r="D18" s="228" t="s">
        <v>115</v>
      </c>
      <c r="E18" s="65" t="s">
        <v>113</v>
      </c>
      <c r="F18" s="41">
        <v>4</v>
      </c>
      <c r="G18" s="113">
        <v>3.6</v>
      </c>
      <c r="H18" s="114">
        <v>6.85</v>
      </c>
      <c r="I18" s="114">
        <v>4.3499999999999996</v>
      </c>
      <c r="J18" s="114">
        <v>7.6</v>
      </c>
      <c r="K18" s="114">
        <v>5.6</v>
      </c>
      <c r="L18" s="114">
        <v>8.35</v>
      </c>
      <c r="M18" s="114">
        <v>6.35</v>
      </c>
      <c r="N18" s="114">
        <v>8.6</v>
      </c>
      <c r="O18" s="114">
        <v>7</v>
      </c>
      <c r="P18" s="115">
        <v>7</v>
      </c>
      <c r="Q18" s="5"/>
      <c r="R18" s="5"/>
      <c r="S18" s="131"/>
    </row>
    <row r="19" spans="1:19" ht="15" customHeight="1" x14ac:dyDescent="0.25">
      <c r="A19" s="62"/>
      <c r="B19" s="227"/>
      <c r="C19" s="227"/>
      <c r="D19" s="229"/>
      <c r="E19" s="20" t="s">
        <v>114</v>
      </c>
      <c r="F19" s="41">
        <v>5</v>
      </c>
      <c r="G19" s="116">
        <v>4</v>
      </c>
      <c r="H19" s="117">
        <v>7.25</v>
      </c>
      <c r="I19" s="117">
        <v>4.75</v>
      </c>
      <c r="J19" s="117">
        <v>8</v>
      </c>
      <c r="K19" s="117">
        <v>6</v>
      </c>
      <c r="L19" s="117">
        <v>8.75</v>
      </c>
      <c r="M19" s="117">
        <v>6.75</v>
      </c>
      <c r="N19" s="117">
        <v>9</v>
      </c>
      <c r="O19" s="117">
        <v>8</v>
      </c>
      <c r="P19" s="118">
        <v>8</v>
      </c>
      <c r="Q19" s="5"/>
      <c r="R19" s="5"/>
      <c r="S19" s="131"/>
    </row>
    <row r="20" spans="1:19" x14ac:dyDescent="0.25">
      <c r="A20" s="62"/>
      <c r="B20" s="227"/>
      <c r="C20" s="227"/>
      <c r="D20" s="228" t="s">
        <v>116</v>
      </c>
      <c r="E20" s="20" t="s">
        <v>113</v>
      </c>
      <c r="F20" s="41">
        <v>6</v>
      </c>
      <c r="G20" s="116">
        <v>4.8</v>
      </c>
      <c r="H20" s="117">
        <v>8.0500000000000007</v>
      </c>
      <c r="I20" s="117">
        <v>5.55</v>
      </c>
      <c r="J20" s="117">
        <v>8.8000000000000007</v>
      </c>
      <c r="K20" s="117">
        <v>6.8</v>
      </c>
      <c r="L20" s="117">
        <v>9.5500000000000007</v>
      </c>
      <c r="M20" s="117">
        <v>7.55</v>
      </c>
      <c r="N20" s="117">
        <v>9.8000000000000007</v>
      </c>
      <c r="O20" s="117">
        <v>8</v>
      </c>
      <c r="P20" s="118">
        <v>9</v>
      </c>
      <c r="Q20" s="5"/>
      <c r="R20" s="5"/>
      <c r="S20" s="131"/>
    </row>
    <row r="21" spans="1:19" ht="15.75" thickBot="1" x14ac:dyDescent="0.3">
      <c r="A21" s="62"/>
      <c r="B21" s="227"/>
      <c r="C21" s="227"/>
      <c r="D21" s="229"/>
      <c r="E21" s="66" t="s">
        <v>114</v>
      </c>
      <c r="F21" s="41">
        <v>7</v>
      </c>
      <c r="G21" s="119">
        <v>5.0999999999999996</v>
      </c>
      <c r="H21" s="120">
        <v>8.35</v>
      </c>
      <c r="I21" s="120">
        <v>5.85</v>
      </c>
      <c r="J21" s="120">
        <v>9.1</v>
      </c>
      <c r="K21" s="120">
        <v>7.1</v>
      </c>
      <c r="L21" s="120">
        <v>9.5500000000000007</v>
      </c>
      <c r="M21" s="120">
        <v>7.85</v>
      </c>
      <c r="N21" s="120">
        <v>10.1</v>
      </c>
      <c r="O21" s="120">
        <v>9</v>
      </c>
      <c r="P21" s="121">
        <v>10</v>
      </c>
      <c r="Q21" s="5"/>
      <c r="R21" s="5"/>
      <c r="S21" s="131"/>
    </row>
    <row r="22" spans="1:19" x14ac:dyDescent="0.25">
      <c r="A22" s="62"/>
      <c r="B22" s="67"/>
      <c r="C22" s="67"/>
      <c r="D22" s="12"/>
      <c r="E22" s="5"/>
      <c r="F22" s="2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5"/>
      <c r="R22" s="5"/>
      <c r="S22" s="131"/>
    </row>
    <row r="23" spans="1:19" ht="15.75" x14ac:dyDescent="0.25">
      <c r="A23" s="62"/>
      <c r="B23" s="67"/>
      <c r="C23" s="67"/>
      <c r="D23" s="12"/>
      <c r="E23" s="5"/>
      <c r="F23" s="24"/>
      <c r="G23" s="230" t="s">
        <v>143</v>
      </c>
      <c r="H23" s="230"/>
      <c r="I23" s="230"/>
      <c r="J23" s="230"/>
      <c r="K23" s="230"/>
      <c r="L23" s="231" t="s">
        <v>144</v>
      </c>
      <c r="M23" s="231"/>
      <c r="N23" s="231"/>
      <c r="O23" s="231"/>
      <c r="P23" s="231"/>
      <c r="Q23" s="5"/>
      <c r="R23" s="5"/>
      <c r="S23" s="131"/>
    </row>
    <row r="24" spans="1:19" x14ac:dyDescent="0.25">
      <c r="A24" s="62"/>
      <c r="B24" s="5"/>
      <c r="C24" s="5"/>
      <c r="D24" s="5"/>
      <c r="E24" s="5"/>
      <c r="F24" s="24"/>
      <c r="G24" s="215" t="s">
        <v>115</v>
      </c>
      <c r="H24" s="215"/>
      <c r="I24" s="215"/>
      <c r="J24" s="216" t="s">
        <v>116</v>
      </c>
      <c r="K24" s="216"/>
      <c r="L24" s="215" t="s">
        <v>115</v>
      </c>
      <c r="M24" s="215"/>
      <c r="N24" s="215"/>
      <c r="O24" s="216" t="s">
        <v>116</v>
      </c>
      <c r="P24" s="216"/>
      <c r="Q24" s="5"/>
      <c r="R24" s="5"/>
      <c r="S24" s="131"/>
    </row>
    <row r="25" spans="1:19" ht="34.5" customHeight="1" x14ac:dyDescent="0.25">
      <c r="A25" s="62"/>
      <c r="B25" s="76"/>
      <c r="C25" s="76"/>
      <c r="D25" s="5"/>
      <c r="E25" s="5"/>
      <c r="F25" s="24"/>
      <c r="G25" s="69" t="s">
        <v>125</v>
      </c>
      <c r="H25" s="69" t="s">
        <v>139</v>
      </c>
      <c r="I25" s="69" t="s">
        <v>140</v>
      </c>
      <c r="J25" s="99" t="s">
        <v>141</v>
      </c>
      <c r="K25" s="99" t="s">
        <v>142</v>
      </c>
      <c r="L25" s="69" t="s">
        <v>125</v>
      </c>
      <c r="M25" s="69" t="s">
        <v>139</v>
      </c>
      <c r="N25" s="69" t="s">
        <v>140</v>
      </c>
      <c r="O25" s="99" t="s">
        <v>141</v>
      </c>
      <c r="P25" s="99" t="s">
        <v>142</v>
      </c>
      <c r="Q25" s="5"/>
      <c r="R25" s="5"/>
      <c r="S25" s="131"/>
    </row>
    <row r="26" spans="1:19" ht="15" customHeight="1" thickBot="1" x14ac:dyDescent="0.3">
      <c r="A26" s="62"/>
      <c r="B26" s="76"/>
      <c r="C26" s="76"/>
      <c r="D26" s="5"/>
      <c r="E26" s="5"/>
      <c r="F26" s="24"/>
      <c r="G26" s="122">
        <v>0</v>
      </c>
      <c r="H26" s="122">
        <v>1</v>
      </c>
      <c r="I26" s="122">
        <v>2</v>
      </c>
      <c r="J26" s="122">
        <v>3</v>
      </c>
      <c r="K26" s="122">
        <v>4</v>
      </c>
      <c r="L26" s="122">
        <v>5</v>
      </c>
      <c r="M26" s="122">
        <v>6</v>
      </c>
      <c r="N26" s="122">
        <v>7</v>
      </c>
      <c r="O26" s="122">
        <v>8</v>
      </c>
      <c r="P26" s="122">
        <v>9</v>
      </c>
      <c r="Q26" s="5"/>
      <c r="R26" s="5"/>
      <c r="S26" s="131"/>
    </row>
    <row r="27" spans="1:19" ht="46.5" customHeight="1" thickBot="1" x14ac:dyDescent="0.3">
      <c r="A27" s="62"/>
      <c r="B27" s="227" t="s">
        <v>119</v>
      </c>
      <c r="C27" s="227"/>
      <c r="D27" s="227"/>
      <c r="E27" s="227"/>
      <c r="F27" s="41">
        <v>8</v>
      </c>
      <c r="G27" s="123">
        <v>4.0999999999999996</v>
      </c>
      <c r="H27" s="124">
        <v>4.5</v>
      </c>
      <c r="I27" s="124">
        <v>5.0999999999999996</v>
      </c>
      <c r="J27" s="124">
        <v>5.6</v>
      </c>
      <c r="K27" s="124">
        <v>6.75</v>
      </c>
      <c r="L27" s="124">
        <v>5</v>
      </c>
      <c r="M27" s="124">
        <v>5.25</v>
      </c>
      <c r="N27" s="124">
        <v>5.85</v>
      </c>
      <c r="O27" s="124">
        <v>6.35</v>
      </c>
      <c r="P27" s="125">
        <v>7</v>
      </c>
      <c r="Q27" s="5"/>
      <c r="R27" s="5"/>
      <c r="S27" s="131"/>
    </row>
    <row r="28" spans="1:19" x14ac:dyDescent="0.25">
      <c r="A28" s="62"/>
      <c r="B28" s="76"/>
      <c r="C28" s="76"/>
      <c r="D28" s="5"/>
      <c r="E28" s="5"/>
      <c r="F28" s="2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5"/>
      <c r="R28" s="5"/>
      <c r="S28" s="131"/>
    </row>
    <row r="29" spans="1:19" x14ac:dyDescent="0.25">
      <c r="A29" s="62"/>
      <c r="B29" s="76"/>
      <c r="C29" s="76"/>
      <c r="D29" s="5"/>
      <c r="E29" s="5"/>
      <c r="F29" s="2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5"/>
      <c r="R29" s="5"/>
      <c r="S29" s="131"/>
    </row>
    <row r="30" spans="1:19" x14ac:dyDescent="0.25">
      <c r="A30" s="62"/>
      <c r="B30" s="76"/>
      <c r="C30" s="76"/>
      <c r="D30" s="5"/>
      <c r="E30" s="5"/>
      <c r="F30" s="24"/>
      <c r="G30" s="215" t="s">
        <v>152</v>
      </c>
      <c r="H30" s="215"/>
      <c r="I30" s="215"/>
      <c r="J30" s="215"/>
      <c r="K30" s="215"/>
      <c r="L30" s="215"/>
      <c r="M30" s="215"/>
      <c r="N30" s="215"/>
      <c r="O30" s="215"/>
      <c r="P30" s="232" t="s">
        <v>147</v>
      </c>
      <c r="Q30" s="5"/>
      <c r="R30" s="5"/>
      <c r="S30" s="131"/>
    </row>
    <row r="31" spans="1:19" ht="15" customHeight="1" x14ac:dyDescent="0.25">
      <c r="A31" s="62"/>
      <c r="B31" s="76"/>
      <c r="C31" s="76"/>
      <c r="D31" s="5"/>
      <c r="E31" s="5"/>
      <c r="F31" s="5"/>
      <c r="G31" s="215" t="s">
        <v>151</v>
      </c>
      <c r="H31" s="215"/>
      <c r="I31" s="215"/>
      <c r="J31" s="215"/>
      <c r="K31" s="215"/>
      <c r="L31" s="215"/>
      <c r="M31" s="215"/>
      <c r="N31" s="205"/>
      <c r="O31" s="216" t="s">
        <v>146</v>
      </c>
      <c r="P31" s="232"/>
      <c r="Q31" s="5"/>
      <c r="R31" s="5"/>
      <c r="S31" s="131"/>
    </row>
    <row r="32" spans="1:19" ht="15" customHeight="1" x14ac:dyDescent="0.25">
      <c r="A32" s="62"/>
      <c r="B32" s="76"/>
      <c r="C32" s="76"/>
      <c r="D32" s="5"/>
      <c r="E32" s="5"/>
      <c r="F32" s="5"/>
      <c r="G32" s="233" t="s">
        <v>149</v>
      </c>
      <c r="H32" s="234"/>
      <c r="I32" s="234"/>
      <c r="J32" s="234"/>
      <c r="K32" s="235" t="s">
        <v>150</v>
      </c>
      <c r="L32" s="235"/>
      <c r="M32" s="235"/>
      <c r="N32" s="235"/>
      <c r="O32" s="216"/>
      <c r="P32" s="232"/>
      <c r="Q32" s="5"/>
      <c r="R32" s="5"/>
      <c r="S32" s="131"/>
    </row>
    <row r="33" spans="1:19" ht="24.75" customHeight="1" x14ac:dyDescent="0.25">
      <c r="A33" s="62"/>
      <c r="B33" s="76"/>
      <c r="C33" s="76"/>
      <c r="D33" s="5"/>
      <c r="E33" s="5"/>
      <c r="F33" s="5"/>
      <c r="G33" s="216" t="s">
        <v>135</v>
      </c>
      <c r="H33" s="216"/>
      <c r="I33" s="216" t="s">
        <v>148</v>
      </c>
      <c r="J33" s="216"/>
      <c r="K33" s="216" t="s">
        <v>135</v>
      </c>
      <c r="L33" s="216"/>
      <c r="M33" s="216" t="s">
        <v>148</v>
      </c>
      <c r="N33" s="236"/>
      <c r="O33" s="216"/>
      <c r="P33" s="232"/>
      <c r="Q33" s="5"/>
      <c r="R33" s="5"/>
      <c r="S33" s="131"/>
    </row>
    <row r="34" spans="1:19" x14ac:dyDescent="0.25">
      <c r="A34" s="62"/>
      <c r="B34" s="76"/>
      <c r="C34" s="76"/>
      <c r="D34" s="5"/>
      <c r="E34" s="5"/>
      <c r="F34" s="5"/>
      <c r="G34" s="71" t="s">
        <v>115</v>
      </c>
      <c r="H34" s="71" t="s">
        <v>145</v>
      </c>
      <c r="I34" s="71" t="s">
        <v>115</v>
      </c>
      <c r="J34" s="71" t="s">
        <v>145</v>
      </c>
      <c r="K34" s="71" t="s">
        <v>115</v>
      </c>
      <c r="L34" s="71" t="s">
        <v>145</v>
      </c>
      <c r="M34" s="71" t="s">
        <v>115</v>
      </c>
      <c r="N34" s="100" t="s">
        <v>145</v>
      </c>
      <c r="O34" s="216"/>
      <c r="P34" s="232"/>
      <c r="Q34" s="5"/>
      <c r="R34" s="5"/>
      <c r="S34" s="131"/>
    </row>
    <row r="35" spans="1:19" ht="15.75" thickBot="1" x14ac:dyDescent="0.3">
      <c r="A35" s="62"/>
      <c r="B35" s="5"/>
      <c r="C35" s="5"/>
      <c r="D35" s="5"/>
      <c r="E35" s="5"/>
      <c r="F35" s="5"/>
      <c r="G35" s="122">
        <v>0</v>
      </c>
      <c r="H35" s="122">
        <v>1</v>
      </c>
      <c r="I35" s="122">
        <v>2</v>
      </c>
      <c r="J35" s="122">
        <v>3</v>
      </c>
      <c r="K35" s="122">
        <v>4</v>
      </c>
      <c r="L35" s="122">
        <v>5</v>
      </c>
      <c r="M35" s="122">
        <v>6</v>
      </c>
      <c r="N35" s="122">
        <v>7</v>
      </c>
      <c r="O35" s="122">
        <v>8</v>
      </c>
      <c r="P35" s="122">
        <v>9</v>
      </c>
      <c r="Q35" s="5"/>
      <c r="R35" s="5"/>
      <c r="S35" s="131"/>
    </row>
    <row r="36" spans="1:19" ht="50.25" customHeight="1" thickBot="1" x14ac:dyDescent="0.3">
      <c r="A36" s="61"/>
      <c r="B36" s="237" t="s">
        <v>120</v>
      </c>
      <c r="C36" s="237"/>
      <c r="D36" s="237"/>
      <c r="E36" s="237"/>
      <c r="F36" s="133">
        <v>9</v>
      </c>
      <c r="G36" s="123">
        <v>2</v>
      </c>
      <c r="H36" s="124">
        <v>3</v>
      </c>
      <c r="I36" s="124">
        <v>2</v>
      </c>
      <c r="J36" s="124">
        <v>3</v>
      </c>
      <c r="K36" s="124">
        <v>3</v>
      </c>
      <c r="L36" s="124">
        <v>4</v>
      </c>
      <c r="M36" s="124">
        <v>4</v>
      </c>
      <c r="N36" s="124">
        <v>5</v>
      </c>
      <c r="O36" s="124">
        <v>7</v>
      </c>
      <c r="P36" s="125">
        <v>9</v>
      </c>
      <c r="Q36" s="134"/>
      <c r="R36" s="134"/>
      <c r="S36" s="135"/>
    </row>
    <row r="37" spans="1:19" ht="15.75" thickBot="1" x14ac:dyDescent="0.3">
      <c r="A37" s="58"/>
      <c r="B37" s="128"/>
      <c r="C37" s="128"/>
      <c r="D37" s="59"/>
      <c r="E37" s="59"/>
      <c r="F37" s="129"/>
      <c r="G37" s="59"/>
      <c r="H37" s="59"/>
      <c r="I37" s="59"/>
      <c r="J37" s="59"/>
      <c r="K37" s="130" t="s">
        <v>195</v>
      </c>
      <c r="L37" s="59"/>
      <c r="M37" s="59"/>
      <c r="N37" s="59"/>
      <c r="O37" s="59"/>
      <c r="P37" s="59"/>
      <c r="Q37" s="59"/>
      <c r="R37" s="59"/>
      <c r="S37" s="60"/>
    </row>
    <row r="38" spans="1:19" ht="30" customHeight="1" x14ac:dyDescent="0.25">
      <c r="A38" s="62"/>
      <c r="B38" s="76"/>
      <c r="C38" s="76"/>
      <c r="D38" s="5"/>
      <c r="E38" s="5"/>
      <c r="F38" s="24"/>
      <c r="G38" s="240" t="s">
        <v>163</v>
      </c>
      <c r="H38" s="240"/>
      <c r="I38" s="240"/>
      <c r="J38" s="240"/>
      <c r="K38" s="5"/>
      <c r="L38" s="5"/>
      <c r="M38" s="240" t="s">
        <v>164</v>
      </c>
      <c r="N38" s="240"/>
      <c r="O38" s="240"/>
      <c r="P38" s="240"/>
      <c r="Q38" s="5"/>
      <c r="R38" s="5"/>
      <c r="S38" s="131"/>
    </row>
    <row r="39" spans="1:19" ht="28.5" customHeight="1" x14ac:dyDescent="0.25">
      <c r="A39" s="62"/>
      <c r="B39" s="76"/>
      <c r="C39" s="76"/>
      <c r="D39" s="5"/>
      <c r="E39" s="5"/>
      <c r="F39" s="24"/>
      <c r="G39" s="216" t="s">
        <v>161</v>
      </c>
      <c r="H39" s="216"/>
      <c r="I39" s="216" t="s">
        <v>162</v>
      </c>
      <c r="J39" s="216"/>
      <c r="K39" s="5"/>
      <c r="L39" s="5"/>
      <c r="M39" s="216" t="s">
        <v>161</v>
      </c>
      <c r="N39" s="216"/>
      <c r="O39" s="216" t="s">
        <v>162</v>
      </c>
      <c r="P39" s="216"/>
      <c r="Q39" s="5"/>
      <c r="R39" s="5"/>
      <c r="S39" s="131"/>
    </row>
    <row r="40" spans="1:19" x14ac:dyDescent="0.25">
      <c r="A40" s="62"/>
      <c r="B40" s="76"/>
      <c r="C40" s="76"/>
      <c r="D40" s="5"/>
      <c r="E40" s="5"/>
      <c r="F40" s="24"/>
      <c r="G40" s="232" t="s">
        <v>159</v>
      </c>
      <c r="H40" s="232" t="s">
        <v>160</v>
      </c>
      <c r="I40" s="232" t="s">
        <v>159</v>
      </c>
      <c r="J40" s="232" t="s">
        <v>160</v>
      </c>
      <c r="K40" s="238"/>
      <c r="L40" s="238"/>
      <c r="M40" s="232" t="s">
        <v>159</v>
      </c>
      <c r="N40" s="232" t="s">
        <v>160</v>
      </c>
      <c r="O40" s="232" t="s">
        <v>159</v>
      </c>
      <c r="P40" s="232" t="s">
        <v>160</v>
      </c>
      <c r="Q40" s="5"/>
      <c r="R40" s="5"/>
      <c r="S40" s="131"/>
    </row>
    <row r="41" spans="1:19" ht="33" customHeight="1" x14ac:dyDescent="0.25">
      <c r="A41" s="62"/>
      <c r="B41" s="76"/>
      <c r="C41" s="76"/>
      <c r="D41" s="5"/>
      <c r="E41" s="5"/>
      <c r="F41" s="5"/>
      <c r="G41" s="232"/>
      <c r="H41" s="232"/>
      <c r="I41" s="232"/>
      <c r="J41" s="232"/>
      <c r="K41" s="239"/>
      <c r="L41" s="239"/>
      <c r="M41" s="232"/>
      <c r="N41" s="232"/>
      <c r="O41" s="232"/>
      <c r="P41" s="232"/>
      <c r="Q41" s="5"/>
      <c r="R41" s="5"/>
      <c r="S41" s="131"/>
    </row>
    <row r="42" spans="1:19" ht="15.75" thickBot="1" x14ac:dyDescent="0.3">
      <c r="A42" s="62"/>
      <c r="B42" s="76"/>
      <c r="C42" s="76"/>
      <c r="D42" s="5"/>
      <c r="E42" s="5"/>
      <c r="F42" s="5"/>
      <c r="G42" s="122">
        <v>0</v>
      </c>
      <c r="H42" s="122">
        <v>1</v>
      </c>
      <c r="I42" s="122">
        <v>2</v>
      </c>
      <c r="J42" s="122">
        <v>3</v>
      </c>
      <c r="K42" s="122"/>
      <c r="L42" s="122"/>
      <c r="M42" s="122">
        <v>6</v>
      </c>
      <c r="N42" s="122">
        <v>7</v>
      </c>
      <c r="O42" s="122">
        <v>8</v>
      </c>
      <c r="P42" s="122">
        <v>9</v>
      </c>
      <c r="Q42" s="5"/>
      <c r="R42" s="5"/>
      <c r="S42" s="131"/>
    </row>
    <row r="43" spans="1:19" ht="24.75" customHeight="1" x14ac:dyDescent="0.25">
      <c r="A43" s="62"/>
      <c r="B43" s="227" t="s">
        <v>154</v>
      </c>
      <c r="C43" s="232" t="s">
        <v>158</v>
      </c>
      <c r="D43" s="232"/>
      <c r="E43" s="232"/>
      <c r="F43" s="41">
        <v>0</v>
      </c>
      <c r="G43" s="78">
        <v>1.5</v>
      </c>
      <c r="H43" s="79">
        <v>2.5</v>
      </c>
      <c r="I43" s="79">
        <v>2.5</v>
      </c>
      <c r="J43" s="79">
        <v>3.5</v>
      </c>
      <c r="K43" s="79"/>
      <c r="L43" s="79"/>
      <c r="M43" s="79">
        <v>5.5</v>
      </c>
      <c r="N43" s="79">
        <v>6.5</v>
      </c>
      <c r="O43" s="79">
        <v>6.5</v>
      </c>
      <c r="P43" s="80">
        <v>7.5</v>
      </c>
      <c r="Q43" s="5"/>
      <c r="R43" s="5"/>
      <c r="S43" s="131"/>
    </row>
    <row r="44" spans="1:19" ht="27" customHeight="1" x14ac:dyDescent="0.25">
      <c r="A44" s="62"/>
      <c r="B44" s="227"/>
      <c r="C44" s="232" t="s">
        <v>155</v>
      </c>
      <c r="D44" s="232" t="s">
        <v>156</v>
      </c>
      <c r="E44" s="232"/>
      <c r="F44" s="41">
        <v>1</v>
      </c>
      <c r="G44" s="81">
        <v>4</v>
      </c>
      <c r="H44" s="68">
        <v>5</v>
      </c>
      <c r="I44" s="68">
        <v>5</v>
      </c>
      <c r="J44" s="68">
        <v>6</v>
      </c>
      <c r="K44" s="68"/>
      <c r="L44" s="68"/>
      <c r="M44" s="68">
        <v>8</v>
      </c>
      <c r="N44" s="68">
        <v>9</v>
      </c>
      <c r="O44" s="68">
        <v>9</v>
      </c>
      <c r="P44" s="82">
        <v>10</v>
      </c>
      <c r="Q44" s="5"/>
      <c r="R44" s="5"/>
      <c r="S44" s="131"/>
    </row>
    <row r="45" spans="1:19" ht="33.75" customHeight="1" thickBot="1" x14ac:dyDescent="0.3">
      <c r="A45" s="62"/>
      <c r="B45" s="227"/>
      <c r="C45" s="232"/>
      <c r="D45" s="232" t="s">
        <v>157</v>
      </c>
      <c r="E45" s="232"/>
      <c r="F45" s="41">
        <v>2</v>
      </c>
      <c r="G45" s="83">
        <v>5.5</v>
      </c>
      <c r="H45" s="84">
        <v>6.5</v>
      </c>
      <c r="I45" s="84">
        <v>6.5</v>
      </c>
      <c r="J45" s="84">
        <v>7.5</v>
      </c>
      <c r="K45" s="84"/>
      <c r="L45" s="84"/>
      <c r="M45" s="84">
        <v>9.5</v>
      </c>
      <c r="N45" s="84">
        <v>10.5</v>
      </c>
      <c r="O45" s="84">
        <v>10.5</v>
      </c>
      <c r="P45" s="85">
        <v>11.5</v>
      </c>
      <c r="Q45" s="5"/>
      <c r="R45" s="5"/>
      <c r="S45" s="131"/>
    </row>
    <row r="46" spans="1:19" ht="21" customHeight="1" x14ac:dyDescent="0.25">
      <c r="A46" s="62"/>
      <c r="B46" s="98"/>
      <c r="C46" s="67"/>
      <c r="D46" s="67"/>
      <c r="E46" s="67"/>
      <c r="F46" s="1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31"/>
    </row>
    <row r="47" spans="1:19" ht="21" customHeight="1" x14ac:dyDescent="0.25">
      <c r="A47" s="62"/>
      <c r="B47" s="98"/>
      <c r="C47" s="67"/>
      <c r="D47" s="67"/>
      <c r="E47" s="67"/>
      <c r="F47" s="12"/>
      <c r="G47" s="232" t="s">
        <v>172</v>
      </c>
      <c r="H47" s="232"/>
      <c r="I47" s="232" t="s">
        <v>176</v>
      </c>
      <c r="J47" s="232"/>
      <c r="K47" s="232"/>
      <c r="L47" s="232"/>
      <c r="M47" s="232"/>
      <c r="N47" s="232"/>
      <c r="O47" s="232" t="s">
        <v>177</v>
      </c>
      <c r="P47" s="232"/>
      <c r="Q47" s="5"/>
      <c r="R47" s="5"/>
      <c r="S47" s="131"/>
    </row>
    <row r="48" spans="1:19" ht="17.25" customHeight="1" x14ac:dyDescent="0.25">
      <c r="A48" s="62"/>
      <c r="B48" s="98"/>
      <c r="C48" s="67"/>
      <c r="D48" s="67"/>
      <c r="E48" s="67"/>
      <c r="F48" s="12"/>
      <c r="G48" s="232"/>
      <c r="H48" s="232"/>
      <c r="I48" s="245" t="s">
        <v>174</v>
      </c>
      <c r="J48" s="245"/>
      <c r="K48" s="245"/>
      <c r="L48" s="245" t="s">
        <v>175</v>
      </c>
      <c r="M48" s="245"/>
      <c r="N48" s="245"/>
      <c r="O48" s="232"/>
      <c r="P48" s="232"/>
      <c r="Q48" s="5"/>
      <c r="R48" s="5"/>
      <c r="S48" s="131"/>
    </row>
    <row r="49" spans="1:19" ht="39.75" customHeight="1" x14ac:dyDescent="0.25">
      <c r="A49" s="62"/>
      <c r="B49" s="98"/>
      <c r="C49" s="67"/>
      <c r="D49" s="67"/>
      <c r="E49" s="67"/>
      <c r="F49" s="12"/>
      <c r="G49" s="232"/>
      <c r="H49" s="232"/>
      <c r="I49" s="232" t="s">
        <v>168</v>
      </c>
      <c r="J49" s="232" t="s">
        <v>173</v>
      </c>
      <c r="K49" s="232"/>
      <c r="L49" s="246" t="s">
        <v>168</v>
      </c>
      <c r="M49" s="232" t="s">
        <v>173</v>
      </c>
      <c r="N49" s="232"/>
      <c r="O49" s="232"/>
      <c r="P49" s="232"/>
      <c r="Q49" s="5"/>
      <c r="R49" s="5"/>
      <c r="S49" s="131"/>
    </row>
    <row r="50" spans="1:19" ht="77.25" customHeight="1" x14ac:dyDescent="0.25">
      <c r="A50" s="62"/>
      <c r="B50" s="98"/>
      <c r="C50" s="67"/>
      <c r="D50" s="67"/>
      <c r="E50" s="67"/>
      <c r="F50" s="12"/>
      <c r="G50" s="69" t="s">
        <v>166</v>
      </c>
      <c r="H50" s="69" t="s">
        <v>167</v>
      </c>
      <c r="I50" s="232"/>
      <c r="J50" s="126" t="s">
        <v>169</v>
      </c>
      <c r="K50" s="126" t="s">
        <v>160</v>
      </c>
      <c r="L50" s="246"/>
      <c r="M50" s="126" t="s">
        <v>169</v>
      </c>
      <c r="N50" s="126" t="s">
        <v>160</v>
      </c>
      <c r="O50" s="126" t="s">
        <v>170</v>
      </c>
      <c r="P50" s="126" t="s">
        <v>171</v>
      </c>
      <c r="Q50" s="5"/>
      <c r="R50" s="5"/>
      <c r="S50" s="131"/>
    </row>
    <row r="51" spans="1:19" ht="15.75" thickBot="1" x14ac:dyDescent="0.3">
      <c r="A51" s="62"/>
      <c r="B51" s="5"/>
      <c r="C51" s="5"/>
      <c r="D51" s="5"/>
      <c r="E51" s="5"/>
      <c r="F51" s="5"/>
      <c r="G51" s="122">
        <v>0</v>
      </c>
      <c r="H51" s="122">
        <v>1</v>
      </c>
      <c r="I51" s="122">
        <v>2</v>
      </c>
      <c r="J51" s="122">
        <v>3</v>
      </c>
      <c r="K51" s="122">
        <v>4</v>
      </c>
      <c r="L51" s="122">
        <v>5</v>
      </c>
      <c r="M51" s="122">
        <v>6</v>
      </c>
      <c r="N51" s="122">
        <v>7</v>
      </c>
      <c r="O51" s="122">
        <v>8</v>
      </c>
      <c r="P51" s="122">
        <v>9</v>
      </c>
      <c r="Q51" s="5"/>
      <c r="R51" s="5"/>
      <c r="S51" s="131"/>
    </row>
    <row r="52" spans="1:19" ht="24" customHeight="1" x14ac:dyDescent="0.25">
      <c r="A52" s="62"/>
      <c r="B52" s="241" t="s">
        <v>165</v>
      </c>
      <c r="C52" s="232" t="s">
        <v>158</v>
      </c>
      <c r="D52" s="232"/>
      <c r="E52" s="232"/>
      <c r="F52" s="127">
        <v>3</v>
      </c>
      <c r="G52" s="78">
        <v>2</v>
      </c>
      <c r="H52" s="79">
        <v>5</v>
      </c>
      <c r="I52" s="79">
        <v>4</v>
      </c>
      <c r="J52" s="79">
        <v>5</v>
      </c>
      <c r="K52" s="79">
        <v>6</v>
      </c>
      <c r="L52" s="79">
        <v>7</v>
      </c>
      <c r="M52" s="79">
        <v>8</v>
      </c>
      <c r="N52" s="79">
        <v>9</v>
      </c>
      <c r="O52" s="79">
        <v>6</v>
      </c>
      <c r="P52" s="80">
        <v>8</v>
      </c>
      <c r="Q52" s="5"/>
      <c r="R52" s="5"/>
      <c r="S52" s="131"/>
    </row>
    <row r="53" spans="1:19" ht="23.25" customHeight="1" x14ac:dyDescent="0.25">
      <c r="A53" s="62"/>
      <c r="B53" s="242"/>
      <c r="C53" s="232" t="s">
        <v>155</v>
      </c>
      <c r="D53" s="232" t="s">
        <v>156</v>
      </c>
      <c r="E53" s="232"/>
      <c r="F53" s="127">
        <v>4</v>
      </c>
      <c r="G53" s="81">
        <v>4.5</v>
      </c>
      <c r="H53" s="68">
        <v>7.5</v>
      </c>
      <c r="I53" s="68">
        <v>6.5</v>
      </c>
      <c r="J53" s="68">
        <v>7.5</v>
      </c>
      <c r="K53" s="68">
        <v>8.5</v>
      </c>
      <c r="L53" s="68">
        <v>9.5</v>
      </c>
      <c r="M53" s="68">
        <v>10.5</v>
      </c>
      <c r="N53" s="68">
        <v>11.5</v>
      </c>
      <c r="O53" s="68">
        <v>8.5</v>
      </c>
      <c r="P53" s="82">
        <v>10.5</v>
      </c>
      <c r="Q53" s="5"/>
      <c r="R53" s="5"/>
      <c r="S53" s="131"/>
    </row>
    <row r="54" spans="1:19" ht="36.75" customHeight="1" thickBot="1" x14ac:dyDescent="0.3">
      <c r="A54" s="62"/>
      <c r="B54" s="243"/>
      <c r="C54" s="232"/>
      <c r="D54" s="232" t="s">
        <v>157</v>
      </c>
      <c r="E54" s="232"/>
      <c r="F54" s="127">
        <v>5</v>
      </c>
      <c r="G54" s="83">
        <v>6</v>
      </c>
      <c r="H54" s="84">
        <v>9</v>
      </c>
      <c r="I54" s="84">
        <v>8</v>
      </c>
      <c r="J54" s="84">
        <v>9</v>
      </c>
      <c r="K54" s="84">
        <v>10</v>
      </c>
      <c r="L54" s="84">
        <v>11</v>
      </c>
      <c r="M54" s="84">
        <v>12</v>
      </c>
      <c r="N54" s="84">
        <v>13</v>
      </c>
      <c r="O54" s="84">
        <v>10</v>
      </c>
      <c r="P54" s="85">
        <v>12</v>
      </c>
      <c r="Q54" s="5"/>
      <c r="R54" s="5"/>
      <c r="S54" s="131"/>
    </row>
    <row r="55" spans="1:19" x14ac:dyDescent="0.25">
      <c r="A55" s="6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31"/>
    </row>
    <row r="56" spans="1:19" x14ac:dyDescent="0.25">
      <c r="A56" s="6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31"/>
    </row>
    <row r="57" spans="1:19" ht="28.5" customHeight="1" x14ac:dyDescent="0.25">
      <c r="A57" s="62"/>
      <c r="B57" s="5"/>
      <c r="C57" s="5"/>
      <c r="D57" s="5"/>
      <c r="E57" s="5"/>
      <c r="F57" s="5"/>
      <c r="G57" s="232" t="s">
        <v>185</v>
      </c>
      <c r="H57" s="232"/>
      <c r="I57" s="232"/>
      <c r="J57" s="232"/>
      <c r="K57" s="232" t="s">
        <v>194</v>
      </c>
      <c r="L57" s="232"/>
      <c r="M57" s="232"/>
      <c r="N57" s="232"/>
      <c r="O57" s="232" t="s">
        <v>193</v>
      </c>
      <c r="P57" s="232"/>
      <c r="Q57" s="5"/>
      <c r="R57" s="5"/>
      <c r="S57" s="131"/>
    </row>
    <row r="58" spans="1:19" ht="17.25" customHeight="1" x14ac:dyDescent="0.25">
      <c r="A58" s="62"/>
      <c r="B58" s="5"/>
      <c r="C58" s="5"/>
      <c r="D58" s="5"/>
      <c r="E58" s="5"/>
      <c r="F58" s="5"/>
      <c r="G58" s="244" t="s">
        <v>184</v>
      </c>
      <c r="H58" s="244"/>
      <c r="I58" s="244"/>
      <c r="J58" s="218" t="s">
        <v>182</v>
      </c>
      <c r="K58" s="245" t="s">
        <v>189</v>
      </c>
      <c r="L58" s="245"/>
      <c r="M58" s="245"/>
      <c r="N58" s="232" t="s">
        <v>190</v>
      </c>
      <c r="O58" s="232" t="s">
        <v>191</v>
      </c>
      <c r="P58" s="232" t="s">
        <v>192</v>
      </c>
      <c r="Q58" s="5"/>
      <c r="R58" s="5"/>
      <c r="S58" s="131"/>
    </row>
    <row r="59" spans="1:19" ht="23.25" customHeight="1" x14ac:dyDescent="0.25">
      <c r="A59" s="62"/>
      <c r="B59" s="5"/>
      <c r="C59" s="5"/>
      <c r="D59" s="5"/>
      <c r="E59" s="5"/>
      <c r="F59" s="5"/>
      <c r="G59" s="232" t="s">
        <v>179</v>
      </c>
      <c r="H59" s="232" t="s">
        <v>180</v>
      </c>
      <c r="I59" s="232" t="s">
        <v>181</v>
      </c>
      <c r="J59" s="218"/>
      <c r="K59" s="232" t="s">
        <v>183</v>
      </c>
      <c r="L59" s="232" t="s">
        <v>188</v>
      </c>
      <c r="M59" s="232"/>
      <c r="N59" s="232"/>
      <c r="O59" s="232"/>
      <c r="P59" s="232"/>
      <c r="Q59" s="5"/>
      <c r="R59" s="5"/>
      <c r="S59" s="131"/>
    </row>
    <row r="60" spans="1:19" ht="24" x14ac:dyDescent="0.25">
      <c r="A60" s="62"/>
      <c r="B60" s="5"/>
      <c r="C60" s="5"/>
      <c r="D60" s="5"/>
      <c r="E60" s="5"/>
      <c r="F60" s="5"/>
      <c r="G60" s="232"/>
      <c r="H60" s="232"/>
      <c r="I60" s="232"/>
      <c r="J60" s="219"/>
      <c r="K60" s="232"/>
      <c r="L60" s="69" t="s">
        <v>186</v>
      </c>
      <c r="M60" s="69" t="s">
        <v>187</v>
      </c>
      <c r="N60" s="232"/>
      <c r="O60" s="232"/>
      <c r="P60" s="232"/>
      <c r="Q60" s="5"/>
      <c r="R60" s="5"/>
      <c r="S60" s="131"/>
    </row>
    <row r="61" spans="1:19" ht="15.75" thickBot="1" x14ac:dyDescent="0.3">
      <c r="A61" s="62"/>
      <c r="B61" s="5"/>
      <c r="C61" s="5"/>
      <c r="D61" s="5"/>
      <c r="E61" s="5"/>
      <c r="F61" s="5"/>
      <c r="G61" s="122">
        <v>0</v>
      </c>
      <c r="H61" s="122">
        <v>1</v>
      </c>
      <c r="I61" s="122">
        <v>2</v>
      </c>
      <c r="J61" s="122">
        <v>3</v>
      </c>
      <c r="K61" s="122">
        <v>4</v>
      </c>
      <c r="L61" s="122">
        <v>5</v>
      </c>
      <c r="M61" s="122">
        <v>6</v>
      </c>
      <c r="N61" s="122">
        <v>7</v>
      </c>
      <c r="O61" s="122">
        <v>8</v>
      </c>
      <c r="P61" s="122">
        <v>9</v>
      </c>
      <c r="Q61" s="5"/>
      <c r="R61" s="5"/>
      <c r="S61" s="131"/>
    </row>
    <row r="62" spans="1:19" ht="37.5" customHeight="1" thickBot="1" x14ac:dyDescent="0.3">
      <c r="A62" s="62"/>
      <c r="B62" s="227" t="s">
        <v>178</v>
      </c>
      <c r="C62" s="227"/>
      <c r="D62" s="227"/>
      <c r="E62" s="227"/>
      <c r="F62" s="41">
        <v>9</v>
      </c>
      <c r="G62" s="87">
        <v>4</v>
      </c>
      <c r="H62" s="88">
        <v>7</v>
      </c>
      <c r="I62" s="88">
        <v>5</v>
      </c>
      <c r="J62" s="88">
        <v>4.5</v>
      </c>
      <c r="K62" s="88">
        <v>7</v>
      </c>
      <c r="L62" s="88">
        <v>8</v>
      </c>
      <c r="M62" s="88">
        <v>12</v>
      </c>
      <c r="N62" s="88">
        <v>12</v>
      </c>
      <c r="O62" s="88">
        <v>9</v>
      </c>
      <c r="P62" s="89">
        <v>12</v>
      </c>
      <c r="Q62" s="5"/>
      <c r="R62" s="5"/>
      <c r="S62" s="131"/>
    </row>
    <row r="63" spans="1:19" ht="15.75" thickBot="1" x14ac:dyDescent="0.3">
      <c r="A63" s="61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5"/>
    </row>
  </sheetData>
  <mergeCells count="91">
    <mergeCell ref="O58:O60"/>
    <mergeCell ref="P58:P60"/>
    <mergeCell ref="O57:P57"/>
    <mergeCell ref="K57:N57"/>
    <mergeCell ref="L59:M59"/>
    <mergeCell ref="B62:E62"/>
    <mergeCell ref="K59:K60"/>
    <mergeCell ref="G58:I58"/>
    <mergeCell ref="G57:J57"/>
    <mergeCell ref="I48:K48"/>
    <mergeCell ref="G59:G60"/>
    <mergeCell ref="H59:H60"/>
    <mergeCell ref="I59:I60"/>
    <mergeCell ref="J58:J60"/>
    <mergeCell ref="K58:M58"/>
    <mergeCell ref="L49:L50"/>
    <mergeCell ref="M49:N49"/>
    <mergeCell ref="L48:N48"/>
    <mergeCell ref="N58:N60"/>
    <mergeCell ref="I47:N47"/>
    <mergeCell ref="O47:P49"/>
    <mergeCell ref="G38:J38"/>
    <mergeCell ref="M38:P38"/>
    <mergeCell ref="B52:B54"/>
    <mergeCell ref="C52:E52"/>
    <mergeCell ref="C53:C54"/>
    <mergeCell ref="D53:E53"/>
    <mergeCell ref="D54:E54"/>
    <mergeCell ref="G47:H49"/>
    <mergeCell ref="I49:I50"/>
    <mergeCell ref="J49:K49"/>
    <mergeCell ref="L40:L41"/>
    <mergeCell ref="M40:M41"/>
    <mergeCell ref="N40:N41"/>
    <mergeCell ref="O40:O41"/>
    <mergeCell ref="G39:H39"/>
    <mergeCell ref="I39:J39"/>
    <mergeCell ref="M39:N39"/>
    <mergeCell ref="O39:P39"/>
    <mergeCell ref="K40:K41"/>
    <mergeCell ref="G40:G41"/>
    <mergeCell ref="H40:H41"/>
    <mergeCell ref="I40:I41"/>
    <mergeCell ref="J40:J41"/>
    <mergeCell ref="P40:P41"/>
    <mergeCell ref="B36:E36"/>
    <mergeCell ref="C44:C45"/>
    <mergeCell ref="B43:B45"/>
    <mergeCell ref="C43:E43"/>
    <mergeCell ref="D44:E44"/>
    <mergeCell ref="D45:E45"/>
    <mergeCell ref="B27:E27"/>
    <mergeCell ref="G30:O30"/>
    <mergeCell ref="P30:P34"/>
    <mergeCell ref="G31:N31"/>
    <mergeCell ref="O31:O34"/>
    <mergeCell ref="G32:J32"/>
    <mergeCell ref="K32:N32"/>
    <mergeCell ref="G33:H33"/>
    <mergeCell ref="I33:J33"/>
    <mergeCell ref="K33:L33"/>
    <mergeCell ref="M33:N33"/>
    <mergeCell ref="B18:C21"/>
    <mergeCell ref="D18:D19"/>
    <mergeCell ref="D20:D21"/>
    <mergeCell ref="G23:K23"/>
    <mergeCell ref="L23:P23"/>
    <mergeCell ref="G24:I24"/>
    <mergeCell ref="J24:K24"/>
    <mergeCell ref="L24:N24"/>
    <mergeCell ref="O24:P24"/>
    <mergeCell ref="O13:O16"/>
    <mergeCell ref="P13:P16"/>
    <mergeCell ref="G14:J14"/>
    <mergeCell ref="K14:N14"/>
    <mergeCell ref="G15:H15"/>
    <mergeCell ref="I15:J15"/>
    <mergeCell ref="K15:L15"/>
    <mergeCell ref="M15:N15"/>
    <mergeCell ref="G13:N13"/>
    <mergeCell ref="B8:C11"/>
    <mergeCell ref="D8:E8"/>
    <mergeCell ref="D9:E9"/>
    <mergeCell ref="D10:E10"/>
    <mergeCell ref="D11:E11"/>
    <mergeCell ref="G4:K4"/>
    <mergeCell ref="L4:P4"/>
    <mergeCell ref="G5:I5"/>
    <mergeCell ref="J5:K5"/>
    <mergeCell ref="L5:N5"/>
    <mergeCell ref="O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8"/>
  <sheetViews>
    <sheetView workbookViewId="0">
      <selection activeCell="D38" sqref="D38"/>
    </sheetView>
  </sheetViews>
  <sheetFormatPr defaultRowHeight="15" x14ac:dyDescent="0.25"/>
  <cols>
    <col min="1" max="1" width="9.140625" style="96"/>
    <col min="2" max="2" width="11.28515625" style="96" customWidth="1"/>
    <col min="3" max="3" width="12.7109375" style="96" bestFit="1" customWidth="1"/>
    <col min="4" max="4" width="15.42578125" style="96" customWidth="1"/>
    <col min="5" max="5" width="22.5703125" style="96" customWidth="1"/>
    <col min="6" max="6" width="26.7109375" style="96" bestFit="1" customWidth="1"/>
    <col min="7" max="7" width="10.42578125" style="96" customWidth="1"/>
    <col min="8" max="8" width="10" style="96" bestFit="1" customWidth="1"/>
    <col min="9" max="9" width="9.5703125" style="96" bestFit="1" customWidth="1"/>
    <col min="10" max="12" width="9.140625" style="96"/>
    <col min="13" max="13" width="10.42578125" style="96" customWidth="1"/>
    <col min="14" max="14" width="9.140625" style="96"/>
    <col min="15" max="15" width="12.42578125" style="96" customWidth="1"/>
    <col min="16" max="16" width="12.7109375" style="96" customWidth="1"/>
    <col min="17" max="17" width="9.140625" style="96"/>
    <col min="18" max="18" width="21" style="96" customWidth="1"/>
    <col min="19" max="19" width="17.85546875" style="96" customWidth="1"/>
    <col min="20" max="16384" width="9.140625" style="96"/>
  </cols>
  <sheetData>
    <row r="2" spans="2:9" ht="15.75" thickBot="1" x14ac:dyDescent="0.3">
      <c r="C2" s="75" t="s">
        <v>199</v>
      </c>
      <c r="D2" s="75" t="s">
        <v>200</v>
      </c>
      <c r="E2" s="75" t="s">
        <v>201</v>
      </c>
      <c r="F2" s="144" t="s">
        <v>203</v>
      </c>
    </row>
    <row r="3" spans="2:9" ht="30.75" thickBot="1" x14ac:dyDescent="0.3">
      <c r="B3" s="86" t="s">
        <v>196</v>
      </c>
      <c r="C3" s="145" t="s">
        <v>197</v>
      </c>
      <c r="D3" s="146" t="s">
        <v>198</v>
      </c>
      <c r="E3" s="145" t="s">
        <v>202</v>
      </c>
      <c r="F3" s="147" t="s">
        <v>204</v>
      </c>
      <c r="H3" s="159" t="s">
        <v>232</v>
      </c>
      <c r="I3" s="159" t="s">
        <v>233</v>
      </c>
    </row>
    <row r="4" spans="2:9" x14ac:dyDescent="0.25">
      <c r="B4" s="54">
        <v>0</v>
      </c>
      <c r="C4" s="91" t="s">
        <v>205</v>
      </c>
      <c r="D4" s="92"/>
      <c r="E4" s="92"/>
      <c r="F4" s="148" t="s">
        <v>211</v>
      </c>
    </row>
    <row r="5" spans="2:9" x14ac:dyDescent="0.25">
      <c r="B5" s="54">
        <v>1</v>
      </c>
      <c r="C5" s="149" t="s">
        <v>206</v>
      </c>
      <c r="D5" s="77"/>
      <c r="E5" s="139" t="s">
        <v>217</v>
      </c>
      <c r="F5" s="137" t="s">
        <v>212</v>
      </c>
      <c r="H5" s="160" t="s">
        <v>234</v>
      </c>
    </row>
    <row r="6" spans="2:9" ht="13.5" customHeight="1" x14ac:dyDescent="0.25">
      <c r="B6" s="253">
        <v>3</v>
      </c>
      <c r="C6" s="256" t="s">
        <v>207</v>
      </c>
      <c r="D6" s="259" t="s">
        <v>216</v>
      </c>
      <c r="E6" s="140" t="s">
        <v>218</v>
      </c>
      <c r="F6" s="150" t="s">
        <v>236</v>
      </c>
    </row>
    <row r="7" spans="2:9" ht="15" customHeight="1" x14ac:dyDescent="0.25">
      <c r="B7" s="254"/>
      <c r="C7" s="257"/>
      <c r="D7" s="260"/>
      <c r="E7" s="141" t="s">
        <v>219</v>
      </c>
      <c r="F7" s="151" t="s">
        <v>213</v>
      </c>
    </row>
    <row r="8" spans="2:9" ht="15" customHeight="1" x14ac:dyDescent="0.25">
      <c r="B8" s="254"/>
      <c r="C8" s="257"/>
      <c r="D8" s="260"/>
      <c r="E8" s="141" t="s">
        <v>220</v>
      </c>
      <c r="F8" s="151" t="s">
        <v>215</v>
      </c>
    </row>
    <row r="9" spans="2:9" ht="33.75" customHeight="1" x14ac:dyDescent="0.25">
      <c r="B9" s="255"/>
      <c r="C9" s="258"/>
      <c r="D9" s="261"/>
      <c r="E9" s="142" t="s">
        <v>221</v>
      </c>
      <c r="F9" s="152" t="s">
        <v>214</v>
      </c>
    </row>
    <row r="10" spans="2:9" x14ac:dyDescent="0.25">
      <c r="B10" s="247">
        <v>6</v>
      </c>
      <c r="C10" s="263" t="s">
        <v>208</v>
      </c>
      <c r="D10" s="262" t="s">
        <v>222</v>
      </c>
      <c r="E10" s="262"/>
      <c r="F10" s="153" t="s">
        <v>223</v>
      </c>
    </row>
    <row r="11" spans="2:9" x14ac:dyDescent="0.25">
      <c r="B11" s="247"/>
      <c r="C11" s="263"/>
      <c r="D11" s="262"/>
      <c r="E11" s="262"/>
      <c r="F11" s="154" t="s">
        <v>224</v>
      </c>
    </row>
    <row r="12" spans="2:9" x14ac:dyDescent="0.25">
      <c r="B12" s="247"/>
      <c r="C12" s="263"/>
      <c r="D12" s="262"/>
      <c r="E12" s="262"/>
      <c r="F12" s="154" t="s">
        <v>225</v>
      </c>
    </row>
    <row r="13" spans="2:9" x14ac:dyDescent="0.25">
      <c r="B13" s="247"/>
      <c r="C13" s="263"/>
      <c r="D13" s="228"/>
      <c r="E13" s="262"/>
      <c r="F13" s="155" t="s">
        <v>226</v>
      </c>
    </row>
    <row r="14" spans="2:9" ht="32.25" customHeight="1" x14ac:dyDescent="0.25">
      <c r="B14" s="127">
        <v>10</v>
      </c>
      <c r="C14" s="156" t="s">
        <v>209</v>
      </c>
      <c r="D14" s="138" t="s">
        <v>227</v>
      </c>
      <c r="E14" s="77"/>
      <c r="F14" s="157"/>
    </row>
    <row r="15" spans="2:9" ht="15" customHeight="1" x14ac:dyDescent="0.25">
      <c r="B15" s="247">
        <v>16</v>
      </c>
      <c r="C15" s="263" t="s">
        <v>210</v>
      </c>
      <c r="D15" s="143" t="s">
        <v>228</v>
      </c>
      <c r="E15" s="228"/>
      <c r="F15" s="250"/>
    </row>
    <row r="16" spans="2:9" ht="15" customHeight="1" x14ac:dyDescent="0.25">
      <c r="B16" s="247"/>
      <c r="C16" s="263"/>
      <c r="D16" s="74" t="s">
        <v>229</v>
      </c>
      <c r="E16" s="248"/>
      <c r="F16" s="251"/>
    </row>
    <row r="17" spans="2:6" x14ac:dyDescent="0.25">
      <c r="B17" s="247"/>
      <c r="C17" s="263"/>
      <c r="D17" s="74" t="s">
        <v>230</v>
      </c>
      <c r="E17" s="248"/>
      <c r="F17" s="251"/>
    </row>
    <row r="18" spans="2:6" ht="15.75" thickBot="1" x14ac:dyDescent="0.3">
      <c r="B18" s="247"/>
      <c r="C18" s="264"/>
      <c r="D18" s="158" t="s">
        <v>231</v>
      </c>
      <c r="E18" s="249"/>
      <c r="F18" s="252"/>
    </row>
    <row r="20" spans="2:6" ht="12.75" customHeight="1" x14ac:dyDescent="0.25"/>
    <row r="21" spans="2:6" ht="23.25" customHeight="1" x14ac:dyDescent="0.25"/>
    <row r="22" spans="2:6" ht="18" customHeight="1" x14ac:dyDescent="0.25"/>
    <row r="25" spans="2:6" ht="15" customHeight="1" x14ac:dyDescent="0.25"/>
    <row r="31" spans="2:6" ht="34.5" customHeight="1" x14ac:dyDescent="0.25"/>
    <row r="32" spans="2:6" ht="15" customHeight="1" x14ac:dyDescent="0.25"/>
    <row r="33" ht="46.5" customHeight="1" x14ac:dyDescent="0.25"/>
    <row r="37" ht="15" customHeight="1" x14ac:dyDescent="0.25"/>
    <row r="38" ht="15" customHeight="1" x14ac:dyDescent="0.25"/>
    <row r="39" ht="24.75" customHeight="1" x14ac:dyDescent="0.25"/>
    <row r="42" ht="50.25" customHeight="1" x14ac:dyDescent="0.25"/>
    <row r="44" ht="30" customHeight="1" x14ac:dyDescent="0.25"/>
    <row r="45" ht="28.5" customHeight="1" x14ac:dyDescent="0.25"/>
    <row r="47" ht="33" customHeight="1" x14ac:dyDescent="0.25"/>
    <row r="49" ht="24.75" customHeight="1" x14ac:dyDescent="0.25"/>
    <row r="50" ht="27" customHeight="1" x14ac:dyDescent="0.25"/>
    <row r="51" ht="33.75" customHeight="1" x14ac:dyDescent="0.25"/>
    <row r="52" ht="21" customHeight="1" x14ac:dyDescent="0.25"/>
    <row r="53" ht="21" customHeight="1" x14ac:dyDescent="0.25"/>
    <row r="54" ht="17.25" customHeight="1" x14ac:dyDescent="0.25"/>
    <row r="55" ht="39.75" customHeight="1" x14ac:dyDescent="0.25"/>
    <row r="56" ht="77.25" customHeight="1" x14ac:dyDescent="0.25"/>
    <row r="58" ht="24" customHeight="1" x14ac:dyDescent="0.25"/>
    <row r="59" ht="23.25" customHeight="1" x14ac:dyDescent="0.25"/>
    <row r="60" ht="36.75" customHeight="1" x14ac:dyDescent="0.25"/>
    <row r="63" ht="28.5" customHeight="1" x14ac:dyDescent="0.25"/>
    <row r="64" ht="17.25" customHeight="1" x14ac:dyDescent="0.25"/>
    <row r="65" ht="23.25" customHeight="1" x14ac:dyDescent="0.25"/>
    <row r="68" ht="37.5" customHeight="1" x14ac:dyDescent="0.25"/>
  </sheetData>
  <mergeCells count="11">
    <mergeCell ref="B15:B18"/>
    <mergeCell ref="E15:E18"/>
    <mergeCell ref="F15:F18"/>
    <mergeCell ref="B6:B9"/>
    <mergeCell ref="C6:C9"/>
    <mergeCell ref="D6:D9"/>
    <mergeCell ref="E10:E13"/>
    <mergeCell ref="D10:D13"/>
    <mergeCell ref="C15:C18"/>
    <mergeCell ref="C10:C13"/>
    <mergeCell ref="B10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56"/>
  <sheetViews>
    <sheetView workbookViewId="0">
      <selection activeCell="I31" sqref="I31"/>
    </sheetView>
  </sheetViews>
  <sheetFormatPr defaultRowHeight="15" x14ac:dyDescent="0.25"/>
  <cols>
    <col min="3" max="3" width="10.140625" bestFit="1" customWidth="1"/>
    <col min="5" max="5" width="23.5703125" bestFit="1" customWidth="1"/>
    <col min="12" max="12" width="20.85546875" customWidth="1"/>
    <col min="14" max="14" width="8.5703125" customWidth="1"/>
    <col min="15" max="15" width="11" customWidth="1"/>
    <col min="17" max="17" width="6.85546875" customWidth="1"/>
    <col min="18" max="18" width="10" bestFit="1" customWidth="1"/>
    <col min="19" max="19" width="11.7109375" customWidth="1"/>
    <col min="26" max="26" width="12.7109375" customWidth="1"/>
  </cols>
  <sheetData>
    <row r="1" spans="4:10" x14ac:dyDescent="0.25">
      <c r="F1" s="29" t="s">
        <v>32</v>
      </c>
      <c r="G1" s="29" t="s">
        <v>33</v>
      </c>
      <c r="H1" s="29" t="s">
        <v>34</v>
      </c>
      <c r="I1" s="29" t="s">
        <v>30</v>
      </c>
      <c r="J1" s="29" t="s">
        <v>31</v>
      </c>
    </row>
    <row r="2" spans="4:10" x14ac:dyDescent="0.25">
      <c r="D2" s="1"/>
      <c r="E2" s="1" t="s">
        <v>9</v>
      </c>
      <c r="F2" s="3" t="s">
        <v>10</v>
      </c>
      <c r="G2" s="3" t="s">
        <v>11</v>
      </c>
      <c r="H2" s="3" t="s">
        <v>23</v>
      </c>
      <c r="I2" s="3" t="s">
        <v>1</v>
      </c>
      <c r="J2" s="3" t="s">
        <v>2</v>
      </c>
    </row>
    <row r="3" spans="4:10" x14ac:dyDescent="0.25">
      <c r="E3" t="s">
        <v>3</v>
      </c>
      <c r="F3" s="15">
        <v>360</v>
      </c>
      <c r="G3" s="12">
        <v>180</v>
      </c>
      <c r="H3" s="8">
        <f>F3+G3</f>
        <v>540</v>
      </c>
      <c r="I3" s="17" t="s">
        <v>24</v>
      </c>
      <c r="J3" s="10">
        <v>1.8</v>
      </c>
    </row>
    <row r="4" spans="4:10" x14ac:dyDescent="0.25">
      <c r="E4" t="s">
        <v>4</v>
      </c>
      <c r="F4" s="15">
        <v>360</v>
      </c>
      <c r="G4" s="12">
        <v>360</v>
      </c>
      <c r="H4" s="8">
        <f t="shared" ref="H4:H20" si="0">F4+G4</f>
        <v>720</v>
      </c>
      <c r="I4" s="18" t="s">
        <v>25</v>
      </c>
      <c r="J4" s="10">
        <v>1.95</v>
      </c>
    </row>
    <row r="5" spans="4:10" x14ac:dyDescent="0.25">
      <c r="E5" t="s">
        <v>5</v>
      </c>
      <c r="F5" s="15">
        <v>360</v>
      </c>
      <c r="G5" s="12">
        <v>180</v>
      </c>
      <c r="H5" s="8">
        <f t="shared" si="0"/>
        <v>540</v>
      </c>
      <c r="I5" s="19" t="s">
        <v>24</v>
      </c>
      <c r="J5" s="10">
        <v>1.8</v>
      </c>
    </row>
    <row r="6" spans="4:10" x14ac:dyDescent="0.25">
      <c r="E6" t="s">
        <v>6</v>
      </c>
      <c r="F6" s="15">
        <v>360</v>
      </c>
      <c r="G6" s="12">
        <v>360</v>
      </c>
      <c r="H6" s="8">
        <f t="shared" si="0"/>
        <v>720</v>
      </c>
      <c r="I6" s="19" t="s">
        <v>25</v>
      </c>
      <c r="J6" s="10">
        <v>1.95</v>
      </c>
    </row>
    <row r="7" spans="4:10" x14ac:dyDescent="0.25">
      <c r="E7" t="s">
        <v>7</v>
      </c>
      <c r="F7" s="15">
        <v>360</v>
      </c>
      <c r="G7" s="12">
        <v>180</v>
      </c>
      <c r="H7" s="8">
        <f t="shared" si="0"/>
        <v>540</v>
      </c>
      <c r="I7" s="19" t="s">
        <v>24</v>
      </c>
      <c r="J7" s="10">
        <v>1.8</v>
      </c>
    </row>
    <row r="8" spans="4:10" x14ac:dyDescent="0.25">
      <c r="E8" t="s">
        <v>8</v>
      </c>
      <c r="F8" s="15">
        <v>360</v>
      </c>
      <c r="G8" s="12">
        <v>0</v>
      </c>
      <c r="H8" s="8">
        <f t="shared" si="0"/>
        <v>360</v>
      </c>
      <c r="I8" s="19" t="s">
        <v>26</v>
      </c>
      <c r="J8" s="10">
        <v>1.5</v>
      </c>
    </row>
    <row r="9" spans="4:10" ht="15" customHeight="1" x14ac:dyDescent="0.25">
      <c r="F9" s="15"/>
      <c r="G9" s="12"/>
      <c r="H9" s="8"/>
      <c r="I9" s="20"/>
      <c r="J9" s="6"/>
    </row>
    <row r="10" spans="4:10" x14ac:dyDescent="0.25">
      <c r="E10" t="s">
        <v>12</v>
      </c>
      <c r="F10" s="15">
        <v>360</v>
      </c>
      <c r="G10" s="12">
        <v>360</v>
      </c>
      <c r="H10" s="8">
        <f t="shared" si="0"/>
        <v>720</v>
      </c>
      <c r="I10" s="21" t="s">
        <v>27</v>
      </c>
      <c r="J10" s="11">
        <v>2.25</v>
      </c>
    </row>
    <row r="11" spans="4:10" x14ac:dyDescent="0.25">
      <c r="E11" t="s">
        <v>13</v>
      </c>
      <c r="F11" s="15">
        <v>180</v>
      </c>
      <c r="G11" s="12">
        <v>180</v>
      </c>
      <c r="H11" s="8">
        <f t="shared" si="0"/>
        <v>360</v>
      </c>
      <c r="I11" s="21" t="s">
        <v>28</v>
      </c>
      <c r="J11" s="11">
        <v>1.8</v>
      </c>
    </row>
    <row r="12" spans="4:10" x14ac:dyDescent="0.25">
      <c r="E12" t="s">
        <v>14</v>
      </c>
      <c r="F12" s="15">
        <v>360</v>
      </c>
      <c r="G12" s="12">
        <v>360</v>
      </c>
      <c r="H12" s="8">
        <f t="shared" si="0"/>
        <v>720</v>
      </c>
      <c r="I12" s="21" t="s">
        <v>25</v>
      </c>
      <c r="J12" s="11">
        <v>1.95</v>
      </c>
    </row>
    <row r="13" spans="4:10" x14ac:dyDescent="0.25">
      <c r="E13" t="s">
        <v>15</v>
      </c>
      <c r="F13" s="15">
        <v>360</v>
      </c>
      <c r="G13" s="12">
        <v>0</v>
      </c>
      <c r="H13" s="8">
        <f t="shared" si="0"/>
        <v>360</v>
      </c>
      <c r="I13" s="21" t="s">
        <v>26</v>
      </c>
      <c r="J13" s="11">
        <v>1.5</v>
      </c>
    </row>
    <row r="14" spans="4:10" x14ac:dyDescent="0.25">
      <c r="E14" t="s">
        <v>16</v>
      </c>
      <c r="F14" s="15">
        <v>180</v>
      </c>
      <c r="G14" s="12">
        <v>360</v>
      </c>
      <c r="H14" s="8">
        <f t="shared" si="0"/>
        <v>540</v>
      </c>
      <c r="I14" s="22" t="s">
        <v>24</v>
      </c>
      <c r="J14" s="11">
        <v>1.8</v>
      </c>
    </row>
    <row r="15" spans="4:10" x14ac:dyDescent="0.25">
      <c r="E15" t="s">
        <v>17</v>
      </c>
      <c r="F15" s="15">
        <v>360</v>
      </c>
      <c r="G15" s="12">
        <v>360</v>
      </c>
      <c r="H15" s="8">
        <f t="shared" si="0"/>
        <v>720</v>
      </c>
      <c r="I15" s="22" t="s">
        <v>25</v>
      </c>
      <c r="J15" s="11">
        <v>1.95</v>
      </c>
    </row>
    <row r="16" spans="4:10" x14ac:dyDescent="0.25">
      <c r="E16" t="s">
        <v>18</v>
      </c>
      <c r="F16" s="15">
        <v>360</v>
      </c>
      <c r="G16" s="12">
        <v>360</v>
      </c>
      <c r="H16" s="8">
        <f t="shared" si="0"/>
        <v>720</v>
      </c>
      <c r="I16" s="22" t="s">
        <v>25</v>
      </c>
      <c r="J16" s="11">
        <v>1.95</v>
      </c>
    </row>
    <row r="17" spans="5:28" x14ac:dyDescent="0.25">
      <c r="E17" t="s">
        <v>19</v>
      </c>
      <c r="F17" s="15">
        <v>360</v>
      </c>
      <c r="G17" s="12">
        <v>0</v>
      </c>
      <c r="H17" s="8">
        <f t="shared" si="0"/>
        <v>360</v>
      </c>
      <c r="I17" s="22" t="s">
        <v>26</v>
      </c>
      <c r="J17" s="11">
        <v>1.5</v>
      </c>
      <c r="L17" s="5"/>
      <c r="M17" s="5"/>
      <c r="N17" s="5"/>
      <c r="O17" s="5"/>
      <c r="P17" s="5"/>
      <c r="Q17" s="5"/>
      <c r="R17" s="5"/>
      <c r="S17" s="5"/>
      <c r="T17" s="5"/>
      <c r="U17" s="94"/>
      <c r="V17" s="94"/>
      <c r="W17" s="5"/>
      <c r="X17" s="5"/>
      <c r="Y17" s="5"/>
      <c r="Z17" s="5"/>
      <c r="AA17" s="5"/>
    </row>
    <row r="18" spans="5:28" x14ac:dyDescent="0.25">
      <c r="E18" t="s">
        <v>20</v>
      </c>
      <c r="F18" s="15">
        <v>180</v>
      </c>
      <c r="G18" s="12">
        <v>0</v>
      </c>
      <c r="H18" s="8">
        <f t="shared" si="0"/>
        <v>180</v>
      </c>
      <c r="I18" s="22" t="s">
        <v>29</v>
      </c>
      <c r="J18" s="11">
        <v>1.43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5:28" x14ac:dyDescent="0.25">
      <c r="E19" t="s">
        <v>21</v>
      </c>
      <c r="F19" s="15">
        <v>360</v>
      </c>
      <c r="G19" s="12">
        <v>0</v>
      </c>
      <c r="H19" s="8">
        <f t="shared" si="0"/>
        <v>360</v>
      </c>
      <c r="I19" s="22" t="s">
        <v>26</v>
      </c>
      <c r="J19" s="11">
        <v>1.5</v>
      </c>
      <c r="L19" s="5"/>
      <c r="M19" s="5"/>
      <c r="N19" s="5"/>
      <c r="O19" s="5"/>
      <c r="P19" s="5"/>
      <c r="Q19" s="265"/>
      <c r="R19" s="265"/>
      <c r="S19" s="265"/>
      <c r="T19" s="265"/>
      <c r="U19" s="265"/>
      <c r="V19" s="266"/>
      <c r="W19" s="266"/>
      <c r="X19" s="266"/>
      <c r="Y19" s="266"/>
      <c r="Z19" s="266"/>
      <c r="AA19" s="5"/>
    </row>
    <row r="20" spans="5:28" x14ac:dyDescent="0.25">
      <c r="E20" t="s">
        <v>22</v>
      </c>
      <c r="F20" s="16">
        <v>360</v>
      </c>
      <c r="G20" s="13">
        <v>360</v>
      </c>
      <c r="H20" s="9">
        <f t="shared" si="0"/>
        <v>720</v>
      </c>
      <c r="I20" s="23" t="s">
        <v>25</v>
      </c>
      <c r="J20" s="14">
        <v>1.95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5:28" ht="34.5" customHeight="1" x14ac:dyDescent="0.25"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5:28" x14ac:dyDescent="0.25"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5:28" x14ac:dyDescent="0.25"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5:28" x14ac:dyDescent="0.25"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5:28" x14ac:dyDescent="0.25"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5:28" x14ac:dyDescent="0.25"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5:28" x14ac:dyDescent="0.25"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5:28" x14ac:dyDescent="0.25"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5:28" ht="12.75" customHeight="1" x14ac:dyDescent="0.25"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5:28" ht="38.25" customHeight="1" x14ac:dyDescent="0.25"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5:28" ht="25.5" customHeight="1" x14ac:dyDescent="0.25"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5:28" x14ac:dyDescent="0.25"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2:28" x14ac:dyDescent="0.25"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2:28" ht="15" customHeight="1" x14ac:dyDescent="0.25"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2:28" x14ac:dyDescent="0.25"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2:28" x14ac:dyDescent="0.25"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2:28" x14ac:dyDescent="0.25"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2:28" x14ac:dyDescent="0.25"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2:28" x14ac:dyDescent="0.25"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2:28" ht="34.5" customHeight="1" x14ac:dyDescent="0.25"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2:28" ht="15" customHeight="1" x14ac:dyDescent="0.25"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2:28" ht="46.5" customHeight="1" x14ac:dyDescent="0.25"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  <row r="43" spans="12:28" x14ac:dyDescent="0.25"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2:28" x14ac:dyDescent="0.25"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2:28" x14ac:dyDescent="0.25"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2:28" ht="15" customHeight="1" x14ac:dyDescent="0.25"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</row>
    <row r="47" spans="12:28" ht="15" customHeight="1" x14ac:dyDescent="0.25"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12:28" ht="24.75" customHeight="1" x14ac:dyDescent="0.25"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</row>
    <row r="49" spans="11:28" x14ac:dyDescent="0.25"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</row>
    <row r="50" spans="11:28" x14ac:dyDescent="0.25"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</row>
    <row r="51" spans="11:28" ht="50.25" customHeight="1" x14ac:dyDescent="0.25"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</row>
    <row r="52" spans="11:28" x14ac:dyDescent="0.25">
      <c r="K52" s="5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</row>
    <row r="53" spans="11:28" x14ac:dyDescent="0.25">
      <c r="K53" s="5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</row>
    <row r="54" spans="11:28" x14ac:dyDescent="0.25">
      <c r="K54" s="5"/>
      <c r="L54" s="76"/>
      <c r="M54" s="76"/>
      <c r="N54" s="5"/>
      <c r="O54" s="5"/>
      <c r="P54" s="5"/>
      <c r="Q54" s="5"/>
    </row>
    <row r="55" spans="11:28" x14ac:dyDescent="0.25">
      <c r="K55" s="5"/>
      <c r="L55" s="5"/>
      <c r="M55" s="5"/>
      <c r="N55" s="5"/>
      <c r="O55" s="5"/>
      <c r="P55" s="5"/>
      <c r="Q55" s="5"/>
    </row>
    <row r="56" spans="11:28" x14ac:dyDescent="0.25">
      <c r="K56" s="5"/>
      <c r="L56" s="5"/>
      <c r="M56" s="5"/>
      <c r="N56" s="5"/>
      <c r="O56" s="5"/>
      <c r="P56" s="5"/>
      <c r="Q56" s="5"/>
    </row>
  </sheetData>
  <mergeCells count="2">
    <mergeCell ref="Q19:U19"/>
    <mergeCell ref="V19:Z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2"/>
  <sheetViews>
    <sheetView zoomScale="80" zoomScaleNormal="80" workbookViewId="0">
      <selection activeCell="M48" sqref="M48:M50"/>
    </sheetView>
  </sheetViews>
  <sheetFormatPr defaultRowHeight="15" x14ac:dyDescent="0.25"/>
  <cols>
    <col min="2" max="2" width="36.28515625" bestFit="1" customWidth="1"/>
    <col min="3" max="3" width="11.140625" customWidth="1"/>
    <col min="4" max="4" width="10.85546875" bestFit="1" customWidth="1"/>
    <col min="5" max="5" width="7.140625" bestFit="1" customWidth="1"/>
    <col min="6" max="6" width="10" bestFit="1" customWidth="1"/>
    <col min="7" max="7" width="17.85546875" bestFit="1" customWidth="1"/>
    <col min="8" max="8" width="14" bestFit="1" customWidth="1"/>
    <col min="9" max="9" width="16.85546875" bestFit="1" customWidth="1"/>
    <col min="10" max="11" width="13.140625" bestFit="1" customWidth="1"/>
    <col min="12" max="12" width="13.140625" customWidth="1"/>
    <col min="13" max="13" width="10.28515625" customWidth="1"/>
    <col min="14" max="14" width="9.140625" style="169"/>
  </cols>
  <sheetData>
    <row r="1" spans="2:39" x14ac:dyDescent="0.25">
      <c r="G1" s="5"/>
      <c r="H1" s="5"/>
      <c r="I1" s="5"/>
      <c r="J1" s="5"/>
      <c r="K1" s="5"/>
      <c r="L1" s="5"/>
      <c r="M1" s="5"/>
      <c r="N1" s="16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x14ac:dyDescent="0.25">
      <c r="B2" s="1" t="s">
        <v>35</v>
      </c>
      <c r="C2" s="1"/>
      <c r="D2" s="267" t="s">
        <v>0</v>
      </c>
      <c r="E2" s="268"/>
      <c r="F2" s="268"/>
      <c r="G2" s="268"/>
      <c r="H2" s="268"/>
      <c r="I2" s="268"/>
      <c r="J2" s="269"/>
      <c r="K2" s="25"/>
      <c r="M2" s="93" t="s">
        <v>243</v>
      </c>
      <c r="O2" s="5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1"/>
      <c r="AG2" s="271"/>
      <c r="AH2" s="271"/>
      <c r="AI2" s="271"/>
      <c r="AJ2" s="271"/>
      <c r="AK2" s="271"/>
      <c r="AL2" s="271"/>
      <c r="AM2" s="271"/>
    </row>
    <row r="3" spans="2:39" ht="15.75" thickBot="1" x14ac:dyDescent="0.3">
      <c r="C3" t="s">
        <v>235</v>
      </c>
      <c r="D3" s="2" t="s">
        <v>44</v>
      </c>
      <c r="E3" s="8" t="s">
        <v>43</v>
      </c>
      <c r="F3" s="1" t="s">
        <v>47</v>
      </c>
      <c r="G3" s="8" t="s">
        <v>40</v>
      </c>
      <c r="H3" s="8" t="s">
        <v>45</v>
      </c>
      <c r="I3" s="8" t="s">
        <v>48</v>
      </c>
      <c r="J3" s="27" t="s">
        <v>41</v>
      </c>
      <c r="K3" s="28" t="s">
        <v>46</v>
      </c>
      <c r="L3" s="24"/>
      <c r="M3" s="24"/>
      <c r="N3" s="16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x14ac:dyDescent="0.25">
      <c r="B4" s="26" t="s">
        <v>36</v>
      </c>
      <c r="C4" s="72">
        <v>0</v>
      </c>
      <c r="D4" s="31">
        <v>0</v>
      </c>
      <c r="E4" s="32">
        <v>0</v>
      </c>
      <c r="F4" s="32">
        <v>0</v>
      </c>
      <c r="G4" s="32" t="s">
        <v>61</v>
      </c>
      <c r="H4" s="32">
        <f>(3+10+1+1+3)*0.36</f>
        <v>6.4799999999999995</v>
      </c>
      <c r="I4" s="32">
        <f>D4+F4</f>
        <v>0</v>
      </c>
      <c r="J4" s="32">
        <v>3</v>
      </c>
      <c r="K4" s="31">
        <f>(H4+I4)*J4</f>
        <v>19.439999999999998</v>
      </c>
      <c r="L4" s="165" t="s">
        <v>237</v>
      </c>
      <c r="M4" s="162">
        <f>K4</f>
        <v>19.439999999999998</v>
      </c>
      <c r="N4" s="170">
        <f t="shared" ref="N4:N11" si="0">M4/86400</f>
        <v>2.2499999999999997E-4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x14ac:dyDescent="0.25">
      <c r="B5" s="4" t="s">
        <v>37</v>
      </c>
      <c r="C5" s="33" t="str">
        <f>'Components &amp; Handling'!I3</f>
        <v>2,0</v>
      </c>
      <c r="D5" s="33">
        <f>'Components &amp; Handling'!J3</f>
        <v>1.8</v>
      </c>
      <c r="E5" s="34" t="s">
        <v>50</v>
      </c>
      <c r="F5" s="34">
        <v>9.5</v>
      </c>
      <c r="G5" s="34" t="s">
        <v>67</v>
      </c>
      <c r="H5" s="34">
        <f>(3+10+1+3+3+3+1)*0.36</f>
        <v>8.64</v>
      </c>
      <c r="I5" s="34">
        <f>D5+F5</f>
        <v>11.3</v>
      </c>
      <c r="J5" s="34">
        <v>1</v>
      </c>
      <c r="K5" s="33">
        <f>(H5+I5)*J5</f>
        <v>19.940000000000001</v>
      </c>
      <c r="L5" s="166" t="s">
        <v>3</v>
      </c>
      <c r="M5" s="163">
        <f>K5+K6</f>
        <v>45.94</v>
      </c>
      <c r="N5" s="171">
        <f t="shared" si="0"/>
        <v>5.3171296296296289E-4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x14ac:dyDescent="0.25">
      <c r="B6" s="30" t="s">
        <v>49</v>
      </c>
      <c r="C6" s="33" t="str">
        <f>('Components &amp; Handling'!I8)</f>
        <v>1,0</v>
      </c>
      <c r="D6" s="33">
        <f>('Components &amp; Handling'!J8)</f>
        <v>1.5</v>
      </c>
      <c r="E6" s="34" t="s">
        <v>51</v>
      </c>
      <c r="F6" s="34">
        <v>5</v>
      </c>
      <c r="G6" s="34" t="s">
        <v>42</v>
      </c>
      <c r="H6" s="34">
        <v>0</v>
      </c>
      <c r="I6" s="34">
        <f>D6+F6</f>
        <v>6.5</v>
      </c>
      <c r="J6" s="34">
        <v>4</v>
      </c>
      <c r="K6" s="33">
        <f t="shared" ref="K6:K16" si="1">(H6+I6)*J6</f>
        <v>26</v>
      </c>
      <c r="L6" s="166" t="s">
        <v>4</v>
      </c>
      <c r="M6" s="163">
        <f>K7+K8</f>
        <v>33.090000000000003</v>
      </c>
      <c r="N6" s="171">
        <f t="shared" si="0"/>
        <v>3.8298611111111112E-4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x14ac:dyDescent="0.25">
      <c r="B7" s="4" t="s">
        <v>52</v>
      </c>
      <c r="C7" s="33" t="str">
        <f>'Components &amp; Handling'!I4</f>
        <v>3,0</v>
      </c>
      <c r="D7" s="33">
        <f>'Components &amp; Handling'!J4</f>
        <v>1.95</v>
      </c>
      <c r="E7" s="34" t="s">
        <v>50</v>
      </c>
      <c r="F7" s="34">
        <v>9.5</v>
      </c>
      <c r="G7" s="34" t="s">
        <v>67</v>
      </c>
      <c r="H7" s="34">
        <f>(3+10+1+3+3+3+1)*0.36</f>
        <v>8.64</v>
      </c>
      <c r="I7" s="34">
        <f t="shared" ref="I7:I15" si="2">D7+F7</f>
        <v>11.45</v>
      </c>
      <c r="J7" s="34">
        <v>1</v>
      </c>
      <c r="K7" s="33">
        <f t="shared" si="1"/>
        <v>20.09</v>
      </c>
      <c r="L7" s="166" t="s">
        <v>5</v>
      </c>
      <c r="M7" s="163">
        <f>K9+K10</f>
        <v>32.94</v>
      </c>
      <c r="N7" s="171">
        <f t="shared" si="0"/>
        <v>3.8124999999999997E-4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39" x14ac:dyDescent="0.25">
      <c r="B8" s="30" t="s">
        <v>53</v>
      </c>
      <c r="C8" s="33" t="str">
        <f>('Components &amp; Handling'!I8)</f>
        <v>1,0</v>
      </c>
      <c r="D8" s="33">
        <f>('Components &amp; Handling'!J8)</f>
        <v>1.5</v>
      </c>
      <c r="E8" s="34" t="s">
        <v>51</v>
      </c>
      <c r="F8" s="34">
        <v>5</v>
      </c>
      <c r="G8" s="34" t="s">
        <v>42</v>
      </c>
      <c r="H8" s="34">
        <v>0</v>
      </c>
      <c r="I8" s="34">
        <f t="shared" si="2"/>
        <v>6.5</v>
      </c>
      <c r="J8" s="34">
        <v>2</v>
      </c>
      <c r="K8" s="33">
        <f t="shared" si="1"/>
        <v>13</v>
      </c>
      <c r="L8" s="166" t="s">
        <v>6</v>
      </c>
      <c r="M8" s="163">
        <f>K11+K12</f>
        <v>33.090000000000003</v>
      </c>
      <c r="N8" s="171">
        <f t="shared" si="0"/>
        <v>3.8298611111111112E-4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x14ac:dyDescent="0.25">
      <c r="B9" s="4" t="s">
        <v>54</v>
      </c>
      <c r="C9" s="33" t="str">
        <f>'Components &amp; Handling'!I5</f>
        <v>2,0</v>
      </c>
      <c r="D9" s="33">
        <f>'Components &amp; Handling'!J5</f>
        <v>1.8</v>
      </c>
      <c r="E9" s="34" t="s">
        <v>50</v>
      </c>
      <c r="F9" s="34">
        <v>9.5</v>
      </c>
      <c r="G9" s="34" t="s">
        <v>67</v>
      </c>
      <c r="H9" s="34">
        <f>(3+10+1+3+3+3+1)*0.36</f>
        <v>8.64</v>
      </c>
      <c r="I9" s="34">
        <f t="shared" si="2"/>
        <v>11.3</v>
      </c>
      <c r="J9" s="34">
        <v>1</v>
      </c>
      <c r="K9" s="33">
        <f t="shared" si="1"/>
        <v>19.940000000000001</v>
      </c>
      <c r="L9" s="166" t="s">
        <v>7</v>
      </c>
      <c r="M9" s="163">
        <f>K13+K14</f>
        <v>32.94</v>
      </c>
      <c r="N9" s="171">
        <f t="shared" si="0"/>
        <v>3.8124999999999997E-4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2:39" x14ac:dyDescent="0.25">
      <c r="B10" s="30" t="s">
        <v>53</v>
      </c>
      <c r="C10" s="33" t="str">
        <f>('Components &amp; Handling'!I8)</f>
        <v>1,0</v>
      </c>
      <c r="D10" s="33">
        <f>('Components &amp; Handling'!J8)</f>
        <v>1.5</v>
      </c>
      <c r="E10" s="34" t="s">
        <v>51</v>
      </c>
      <c r="F10" s="34">
        <v>5</v>
      </c>
      <c r="G10" s="34" t="s">
        <v>42</v>
      </c>
      <c r="H10" s="34">
        <v>0</v>
      </c>
      <c r="I10" s="34">
        <f t="shared" si="2"/>
        <v>6.5</v>
      </c>
      <c r="J10" s="35">
        <v>2</v>
      </c>
      <c r="K10" s="33">
        <f t="shared" si="1"/>
        <v>13</v>
      </c>
      <c r="L10" s="166" t="s">
        <v>238</v>
      </c>
      <c r="M10" s="163">
        <f>K15</f>
        <v>23.759999999999998</v>
      </c>
      <c r="N10" s="171">
        <f t="shared" si="0"/>
        <v>2.7499999999999996E-4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2:39" ht="15.75" thickBot="1" x14ac:dyDescent="0.3">
      <c r="B11" s="4" t="s">
        <v>55</v>
      </c>
      <c r="C11" s="33" t="str">
        <f>'Components &amp; Handling'!I6</f>
        <v>3,0</v>
      </c>
      <c r="D11" s="33">
        <f>'Components &amp; Handling'!J6</f>
        <v>1.95</v>
      </c>
      <c r="E11" s="34" t="s">
        <v>50</v>
      </c>
      <c r="F11" s="34">
        <v>9.5</v>
      </c>
      <c r="G11" s="34" t="s">
        <v>67</v>
      </c>
      <c r="H11" s="34">
        <f>(3+10+1+3+3+3+1)*0.36</f>
        <v>8.64</v>
      </c>
      <c r="I11" s="34">
        <f t="shared" si="2"/>
        <v>11.45</v>
      </c>
      <c r="J11" s="34">
        <v>1</v>
      </c>
      <c r="K11" s="33">
        <f t="shared" si="1"/>
        <v>20.09</v>
      </c>
      <c r="L11" s="167" t="s">
        <v>237</v>
      </c>
      <c r="M11" s="164">
        <f>K16</f>
        <v>21.599999999999998</v>
      </c>
      <c r="N11" s="172">
        <f t="shared" si="0"/>
        <v>2.4999999999999995E-4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39" x14ac:dyDescent="0.25">
      <c r="B12" s="30" t="s">
        <v>53</v>
      </c>
      <c r="C12" s="33" t="str">
        <f>('Components &amp; Handling'!I8)</f>
        <v>1,0</v>
      </c>
      <c r="D12" s="33">
        <f>('Components &amp; Handling'!J8)</f>
        <v>1.5</v>
      </c>
      <c r="E12" s="34" t="s">
        <v>51</v>
      </c>
      <c r="F12" s="34">
        <v>5</v>
      </c>
      <c r="G12" s="34" t="s">
        <v>42</v>
      </c>
      <c r="H12" s="34">
        <v>0</v>
      </c>
      <c r="I12" s="34">
        <f t="shared" si="2"/>
        <v>6.5</v>
      </c>
      <c r="J12" s="35">
        <v>2</v>
      </c>
      <c r="K12" s="39">
        <f t="shared" si="1"/>
        <v>13</v>
      </c>
      <c r="L12" s="34"/>
      <c r="M12" s="34"/>
      <c r="N12" s="16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x14ac:dyDescent="0.25">
      <c r="B13" s="4" t="s">
        <v>56</v>
      </c>
      <c r="C13" s="33" t="str">
        <f>'Components &amp; Handling'!I7</f>
        <v>2,0</v>
      </c>
      <c r="D13" s="33">
        <f>'Components &amp; Handling'!J7</f>
        <v>1.8</v>
      </c>
      <c r="E13" s="34" t="s">
        <v>50</v>
      </c>
      <c r="F13" s="34">
        <v>9.5</v>
      </c>
      <c r="G13" s="34" t="s">
        <v>67</v>
      </c>
      <c r="H13" s="34">
        <f>(3+10+1+3+3+3+1)*0.36</f>
        <v>8.64</v>
      </c>
      <c r="I13" s="34">
        <f t="shared" si="2"/>
        <v>11.3</v>
      </c>
      <c r="J13" s="34">
        <v>1</v>
      </c>
      <c r="K13" s="39">
        <f t="shared" si="1"/>
        <v>19.940000000000001</v>
      </c>
      <c r="L13" s="34"/>
      <c r="M13" s="34"/>
      <c r="N13" s="16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39" x14ac:dyDescent="0.25">
      <c r="B14" s="30" t="s">
        <v>53</v>
      </c>
      <c r="C14" s="33" t="str">
        <f>('Components &amp; Handling'!I8)</f>
        <v>1,0</v>
      </c>
      <c r="D14" s="33">
        <f>('Components &amp; Handling'!J8)</f>
        <v>1.5</v>
      </c>
      <c r="E14" s="34" t="s">
        <v>51</v>
      </c>
      <c r="F14" s="34">
        <v>5</v>
      </c>
      <c r="G14" s="34" t="s">
        <v>42</v>
      </c>
      <c r="H14" s="34">
        <v>0</v>
      </c>
      <c r="I14" s="34">
        <f t="shared" si="2"/>
        <v>6.5</v>
      </c>
      <c r="J14" s="35">
        <v>2</v>
      </c>
      <c r="K14" s="39">
        <f t="shared" si="1"/>
        <v>13</v>
      </c>
      <c r="L14" s="34"/>
      <c r="M14" s="34"/>
      <c r="N14" s="16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x14ac:dyDescent="0.25">
      <c r="B15" s="4" t="s">
        <v>38</v>
      </c>
      <c r="C15" s="33">
        <v>0</v>
      </c>
      <c r="D15" s="33">
        <v>0</v>
      </c>
      <c r="E15" s="34">
        <v>0</v>
      </c>
      <c r="F15" s="34">
        <v>0</v>
      </c>
      <c r="G15" s="34" t="s">
        <v>58</v>
      </c>
      <c r="H15" s="34">
        <f>(3+10+3+3+3)*0.36</f>
        <v>7.92</v>
      </c>
      <c r="I15" s="34">
        <f t="shared" si="2"/>
        <v>0</v>
      </c>
      <c r="J15" s="34">
        <v>3</v>
      </c>
      <c r="K15" s="39">
        <f t="shared" si="1"/>
        <v>23.759999999999998</v>
      </c>
      <c r="L15" s="34"/>
      <c r="M15" s="34"/>
      <c r="N15" s="16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39" x14ac:dyDescent="0.25">
      <c r="B16" s="7" t="s">
        <v>39</v>
      </c>
      <c r="C16" s="33">
        <v>0</v>
      </c>
      <c r="D16" s="36">
        <v>0</v>
      </c>
      <c r="E16" s="37">
        <v>0</v>
      </c>
      <c r="F16" s="37">
        <v>0</v>
      </c>
      <c r="G16" s="37" t="s">
        <v>57</v>
      </c>
      <c r="H16" s="37">
        <f>(3+10+3+1+3)*0.36</f>
        <v>7.1999999999999993</v>
      </c>
      <c r="I16" s="37">
        <f>D16+F16</f>
        <v>0</v>
      </c>
      <c r="J16" s="37">
        <v>3</v>
      </c>
      <c r="K16" s="40">
        <f t="shared" si="1"/>
        <v>21.599999999999998</v>
      </c>
      <c r="L16" s="34"/>
      <c r="M16" s="34"/>
      <c r="N16" s="16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x14ac:dyDescent="0.25">
      <c r="G17" s="12"/>
      <c r="H17" s="12"/>
      <c r="I17" s="24"/>
      <c r="J17" s="41" t="s">
        <v>23</v>
      </c>
      <c r="K17" s="42">
        <f>SUM(K4:K16)</f>
        <v>242.79999999999998</v>
      </c>
      <c r="L17" s="24"/>
      <c r="M17" s="24"/>
      <c r="N17" s="16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x14ac:dyDescent="0.25">
      <c r="G18" s="12"/>
      <c r="H18" s="12"/>
      <c r="I18" s="24"/>
      <c r="J18" s="12"/>
      <c r="K18" s="12"/>
      <c r="L18" s="12"/>
      <c r="M18" s="12"/>
      <c r="N18" s="16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x14ac:dyDescent="0.25">
      <c r="B19" s="1" t="s">
        <v>35</v>
      </c>
      <c r="C19" s="1"/>
      <c r="D19" s="267" t="s">
        <v>59</v>
      </c>
      <c r="E19" s="268"/>
      <c r="F19" s="268"/>
      <c r="G19" s="268"/>
      <c r="H19" s="268"/>
      <c r="I19" s="268"/>
      <c r="J19" s="269"/>
      <c r="K19" s="25"/>
      <c r="L19" s="5"/>
      <c r="M19" s="5"/>
      <c r="N19" s="16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5.75" thickBot="1" x14ac:dyDescent="0.3">
      <c r="D20" s="2" t="s">
        <v>44</v>
      </c>
      <c r="E20" s="8" t="s">
        <v>43</v>
      </c>
      <c r="F20" s="1" t="s">
        <v>47</v>
      </c>
      <c r="G20" s="8" t="s">
        <v>40</v>
      </c>
      <c r="H20" s="8" t="s">
        <v>45</v>
      </c>
      <c r="I20" s="8" t="s">
        <v>48</v>
      </c>
      <c r="J20" s="27" t="s">
        <v>41</v>
      </c>
      <c r="K20" s="28" t="s">
        <v>46</v>
      </c>
      <c r="L20" s="24"/>
      <c r="M20" s="24"/>
      <c r="N20" s="16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x14ac:dyDescent="0.25">
      <c r="B21" s="26" t="s">
        <v>36</v>
      </c>
      <c r="C21" s="49">
        <v>0</v>
      </c>
      <c r="D21" s="31">
        <f t="shared" ref="C21:D33" si="3">D4</f>
        <v>0</v>
      </c>
      <c r="E21" s="32">
        <v>0</v>
      </c>
      <c r="F21" s="32">
        <v>0</v>
      </c>
      <c r="G21" s="32" t="s">
        <v>60</v>
      </c>
      <c r="H21" s="32">
        <f>(3+3+1+1+3)*0.36</f>
        <v>3.96</v>
      </c>
      <c r="I21" s="32">
        <f>D21+F21</f>
        <v>0</v>
      </c>
      <c r="J21" s="32">
        <v>3</v>
      </c>
      <c r="K21" s="38">
        <f>(H21+I21)*J21</f>
        <v>11.879999999999999</v>
      </c>
      <c r="L21" s="165" t="s">
        <v>237</v>
      </c>
      <c r="M21" s="162">
        <f>K21</f>
        <v>11.879999999999999</v>
      </c>
      <c r="N21" s="170">
        <f t="shared" ref="N21:N28" si="4">M21/86400</f>
        <v>1.3749999999999998E-4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x14ac:dyDescent="0.25">
      <c r="B22" s="4" t="s">
        <v>37</v>
      </c>
      <c r="C22" s="161" t="str">
        <f t="shared" si="3"/>
        <v>2,0</v>
      </c>
      <c r="D22" s="33">
        <f t="shared" si="3"/>
        <v>1.8</v>
      </c>
      <c r="E22" s="34" t="s">
        <v>64</v>
      </c>
      <c r="F22" s="34">
        <v>8</v>
      </c>
      <c r="G22" s="34" t="s">
        <v>68</v>
      </c>
      <c r="H22" s="34">
        <f>(3+3+1+3+3+3+1)*0.36</f>
        <v>6.12</v>
      </c>
      <c r="I22" s="34">
        <f>D22+F22</f>
        <v>9.8000000000000007</v>
      </c>
      <c r="J22" s="34">
        <v>1</v>
      </c>
      <c r="K22" s="39">
        <f>(H22+I22)*J22</f>
        <v>15.920000000000002</v>
      </c>
      <c r="L22" s="166" t="s">
        <v>3</v>
      </c>
      <c r="M22" s="163">
        <f>K22+K23</f>
        <v>41.92</v>
      </c>
      <c r="N22" s="171">
        <f t="shared" si="4"/>
        <v>4.8518518518518523E-4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x14ac:dyDescent="0.25">
      <c r="B23" s="30" t="s">
        <v>49</v>
      </c>
      <c r="C23" s="161" t="str">
        <f t="shared" si="3"/>
        <v>1,0</v>
      </c>
      <c r="D23" s="33">
        <f t="shared" si="3"/>
        <v>1.5</v>
      </c>
      <c r="E23" s="34" t="s">
        <v>51</v>
      </c>
      <c r="F23" s="34">
        <v>5</v>
      </c>
      <c r="G23" s="34" t="s">
        <v>42</v>
      </c>
      <c r="H23" s="34">
        <v>0</v>
      </c>
      <c r="I23" s="34">
        <f>D23+F23</f>
        <v>6.5</v>
      </c>
      <c r="J23" s="34">
        <v>4</v>
      </c>
      <c r="K23" s="39">
        <f t="shared" ref="K23:K33" si="5">(H23+I23)*J23</f>
        <v>26</v>
      </c>
      <c r="L23" s="166" t="s">
        <v>4</v>
      </c>
      <c r="M23" s="163">
        <f>K24+K25</f>
        <v>29.07</v>
      </c>
      <c r="N23" s="171">
        <f t="shared" si="4"/>
        <v>3.3645833333333336E-4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x14ac:dyDescent="0.25">
      <c r="B24" s="4" t="s">
        <v>52</v>
      </c>
      <c r="C24" s="161" t="str">
        <f t="shared" si="3"/>
        <v>3,0</v>
      </c>
      <c r="D24" s="33">
        <f t="shared" si="3"/>
        <v>1.95</v>
      </c>
      <c r="E24" s="34" t="s">
        <v>64</v>
      </c>
      <c r="F24" s="34">
        <v>8</v>
      </c>
      <c r="G24" s="34" t="s">
        <v>68</v>
      </c>
      <c r="H24" s="34">
        <f>(3+3+1+3+3+3+1)*0.36</f>
        <v>6.12</v>
      </c>
      <c r="I24" s="34">
        <f t="shared" ref="I24:I32" si="6">D24+F24</f>
        <v>9.9499999999999993</v>
      </c>
      <c r="J24" s="34">
        <v>1</v>
      </c>
      <c r="K24" s="39">
        <f t="shared" si="5"/>
        <v>16.07</v>
      </c>
      <c r="L24" s="166" t="s">
        <v>5</v>
      </c>
      <c r="M24" s="163">
        <f>K26+K27</f>
        <v>28.92</v>
      </c>
      <c r="N24" s="171">
        <f t="shared" si="4"/>
        <v>3.3472222222222226E-4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x14ac:dyDescent="0.25">
      <c r="B25" s="30" t="s">
        <v>53</v>
      </c>
      <c r="C25" s="161" t="str">
        <f t="shared" si="3"/>
        <v>1,0</v>
      </c>
      <c r="D25" s="33">
        <f t="shared" si="3"/>
        <v>1.5</v>
      </c>
      <c r="E25" s="34" t="s">
        <v>51</v>
      </c>
      <c r="F25" s="34">
        <v>5</v>
      </c>
      <c r="G25" s="34" t="s">
        <v>42</v>
      </c>
      <c r="H25" s="34">
        <v>0</v>
      </c>
      <c r="I25" s="34">
        <f t="shared" si="6"/>
        <v>6.5</v>
      </c>
      <c r="J25" s="34">
        <v>2</v>
      </c>
      <c r="K25" s="39">
        <f t="shared" si="5"/>
        <v>13</v>
      </c>
      <c r="L25" s="166" t="s">
        <v>6</v>
      </c>
      <c r="M25" s="163">
        <f>K28+K29</f>
        <v>29.07</v>
      </c>
      <c r="N25" s="171">
        <f t="shared" si="4"/>
        <v>3.3645833333333336E-4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x14ac:dyDescent="0.25">
      <c r="B26" s="4" t="s">
        <v>54</v>
      </c>
      <c r="C26" s="161" t="str">
        <f t="shared" si="3"/>
        <v>2,0</v>
      </c>
      <c r="D26" s="33">
        <f t="shared" si="3"/>
        <v>1.8</v>
      </c>
      <c r="E26" s="34" t="s">
        <v>64</v>
      </c>
      <c r="F26" s="34">
        <v>8</v>
      </c>
      <c r="G26" s="34" t="s">
        <v>68</v>
      </c>
      <c r="H26" s="34">
        <f>(3+3+1+3+3+3+1)*0.36</f>
        <v>6.12</v>
      </c>
      <c r="I26" s="34">
        <f t="shared" si="6"/>
        <v>9.8000000000000007</v>
      </c>
      <c r="J26" s="34">
        <v>1</v>
      </c>
      <c r="K26" s="39">
        <f t="shared" si="5"/>
        <v>15.920000000000002</v>
      </c>
      <c r="L26" s="166" t="s">
        <v>7</v>
      </c>
      <c r="M26" s="163">
        <f>K30+K31</f>
        <v>28.92</v>
      </c>
      <c r="N26" s="171">
        <f t="shared" si="4"/>
        <v>3.3472222222222226E-4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x14ac:dyDescent="0.25">
      <c r="B27" s="30" t="s">
        <v>53</v>
      </c>
      <c r="C27" s="161" t="str">
        <f t="shared" si="3"/>
        <v>1,0</v>
      </c>
      <c r="D27" s="33">
        <f t="shared" si="3"/>
        <v>1.5</v>
      </c>
      <c r="E27" s="34" t="s">
        <v>51</v>
      </c>
      <c r="F27" s="34">
        <v>5</v>
      </c>
      <c r="G27" s="34" t="s">
        <v>42</v>
      </c>
      <c r="H27" s="34">
        <v>0</v>
      </c>
      <c r="I27" s="34">
        <f t="shared" si="6"/>
        <v>6.5</v>
      </c>
      <c r="J27" s="35">
        <v>2</v>
      </c>
      <c r="K27" s="39">
        <f t="shared" si="5"/>
        <v>13</v>
      </c>
      <c r="L27" s="166" t="s">
        <v>238</v>
      </c>
      <c r="M27" s="163">
        <f>K32</f>
        <v>19.439999999999998</v>
      </c>
      <c r="N27" s="171">
        <f t="shared" si="4"/>
        <v>2.2499999999999997E-4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15.75" thickBot="1" x14ac:dyDescent="0.3">
      <c r="B28" s="4" t="s">
        <v>55</v>
      </c>
      <c r="C28" s="161" t="str">
        <f t="shared" si="3"/>
        <v>3,0</v>
      </c>
      <c r="D28" s="33">
        <f t="shared" si="3"/>
        <v>1.95</v>
      </c>
      <c r="E28" s="34" t="s">
        <v>64</v>
      </c>
      <c r="F28" s="34">
        <v>8</v>
      </c>
      <c r="G28" s="34" t="s">
        <v>68</v>
      </c>
      <c r="H28" s="34">
        <f>(3+3+1+3+3+3+1)*0.36</f>
        <v>6.12</v>
      </c>
      <c r="I28" s="34">
        <f t="shared" si="6"/>
        <v>9.9499999999999993</v>
      </c>
      <c r="J28" s="34">
        <v>1</v>
      </c>
      <c r="K28" s="39">
        <f t="shared" si="5"/>
        <v>16.07</v>
      </c>
      <c r="L28" s="167" t="s">
        <v>237</v>
      </c>
      <c r="M28" s="164">
        <f>K33</f>
        <v>14.04</v>
      </c>
      <c r="N28" s="172">
        <f t="shared" si="4"/>
        <v>1.6249999999999999E-4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x14ac:dyDescent="0.25">
      <c r="B29" s="30" t="s">
        <v>53</v>
      </c>
      <c r="C29" s="161" t="str">
        <f t="shared" si="3"/>
        <v>1,0</v>
      </c>
      <c r="D29" s="33">
        <f t="shared" si="3"/>
        <v>1.5</v>
      </c>
      <c r="E29" s="34" t="s">
        <v>51</v>
      </c>
      <c r="F29" s="34">
        <v>5</v>
      </c>
      <c r="G29" s="34" t="s">
        <v>42</v>
      </c>
      <c r="H29" s="34">
        <v>0</v>
      </c>
      <c r="I29" s="34">
        <f t="shared" si="6"/>
        <v>6.5</v>
      </c>
      <c r="J29" s="35">
        <v>2</v>
      </c>
      <c r="K29" s="39">
        <f t="shared" si="5"/>
        <v>13</v>
      </c>
      <c r="L29" s="34"/>
      <c r="M29" s="3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x14ac:dyDescent="0.25">
      <c r="B30" s="4" t="s">
        <v>56</v>
      </c>
      <c r="C30" s="161" t="str">
        <f t="shared" si="3"/>
        <v>2,0</v>
      </c>
      <c r="D30" s="33">
        <f t="shared" si="3"/>
        <v>1.8</v>
      </c>
      <c r="E30" s="34" t="s">
        <v>64</v>
      </c>
      <c r="F30" s="34">
        <v>8</v>
      </c>
      <c r="G30" s="34" t="s">
        <v>68</v>
      </c>
      <c r="H30" s="34">
        <f>(3+3+1+3+3+3+1)*0.36</f>
        <v>6.12</v>
      </c>
      <c r="I30" s="34">
        <f t="shared" si="6"/>
        <v>9.8000000000000007</v>
      </c>
      <c r="J30" s="34">
        <v>1</v>
      </c>
      <c r="K30" s="39">
        <f t="shared" si="5"/>
        <v>15.920000000000002</v>
      </c>
      <c r="L30" s="34"/>
      <c r="M30" s="3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x14ac:dyDescent="0.25">
      <c r="B31" s="30" t="s">
        <v>53</v>
      </c>
      <c r="C31" s="161" t="str">
        <f t="shared" si="3"/>
        <v>1,0</v>
      </c>
      <c r="D31" s="33">
        <f t="shared" si="3"/>
        <v>1.5</v>
      </c>
      <c r="E31" s="34" t="s">
        <v>51</v>
      </c>
      <c r="F31" s="34">
        <v>5</v>
      </c>
      <c r="G31" s="34" t="s">
        <v>42</v>
      </c>
      <c r="H31" s="34">
        <v>0</v>
      </c>
      <c r="I31" s="34">
        <f t="shared" si="6"/>
        <v>6.5</v>
      </c>
      <c r="J31" s="35">
        <v>2</v>
      </c>
      <c r="K31" s="39">
        <f t="shared" si="5"/>
        <v>13</v>
      </c>
      <c r="L31" s="34"/>
      <c r="M31" s="3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x14ac:dyDescent="0.25">
      <c r="B32" s="4" t="s">
        <v>38</v>
      </c>
      <c r="C32" s="15">
        <v>0</v>
      </c>
      <c r="D32" s="33">
        <f t="shared" si="3"/>
        <v>0</v>
      </c>
      <c r="E32" s="34">
        <v>0</v>
      </c>
      <c r="F32" s="34">
        <v>0</v>
      </c>
      <c r="G32" s="34" t="s">
        <v>62</v>
      </c>
      <c r="H32" s="34">
        <f>(3+6+3+3+3)*0.36</f>
        <v>6.4799999999999995</v>
      </c>
      <c r="I32" s="34">
        <f t="shared" si="6"/>
        <v>0</v>
      </c>
      <c r="J32" s="34">
        <v>3</v>
      </c>
      <c r="K32" s="39">
        <f t="shared" si="5"/>
        <v>19.439999999999998</v>
      </c>
      <c r="L32" s="34"/>
      <c r="M32" s="3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x14ac:dyDescent="0.25">
      <c r="B33" s="7" t="s">
        <v>39</v>
      </c>
      <c r="C33" s="16">
        <v>0</v>
      </c>
      <c r="D33" s="36">
        <f t="shared" si="3"/>
        <v>0</v>
      </c>
      <c r="E33" s="37">
        <v>0</v>
      </c>
      <c r="F33" s="37">
        <v>0</v>
      </c>
      <c r="G33" s="37" t="s">
        <v>63</v>
      </c>
      <c r="H33" s="37">
        <f>(3+3+3+1+3)*0.36</f>
        <v>4.68</v>
      </c>
      <c r="I33" s="37">
        <f>D33+F33</f>
        <v>0</v>
      </c>
      <c r="J33" s="37">
        <v>3</v>
      </c>
      <c r="K33" s="40">
        <f t="shared" si="5"/>
        <v>14.04</v>
      </c>
      <c r="L33" s="34"/>
      <c r="M33" s="3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x14ac:dyDescent="0.25">
      <c r="J34" s="41" t="s">
        <v>23</v>
      </c>
      <c r="K34" s="42">
        <f>SUM(K21:K33)</f>
        <v>203.26000000000002</v>
      </c>
      <c r="L34" s="24"/>
      <c r="M34" s="2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x14ac:dyDescent="0.25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x14ac:dyDescent="0.25">
      <c r="B36" s="1" t="s">
        <v>35</v>
      </c>
      <c r="C36" s="1"/>
      <c r="D36" s="267" t="s">
        <v>70</v>
      </c>
      <c r="E36" s="268"/>
      <c r="F36" s="268"/>
      <c r="G36" s="268"/>
      <c r="H36" s="268"/>
      <c r="I36" s="268"/>
      <c r="J36" s="269"/>
      <c r="K36" s="25"/>
      <c r="L36" s="5"/>
      <c r="M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ht="15.75" thickBot="1" x14ac:dyDescent="0.3">
      <c r="D37" s="2" t="s">
        <v>44</v>
      </c>
      <c r="E37" s="8" t="s">
        <v>43</v>
      </c>
      <c r="F37" s="1" t="s">
        <v>47</v>
      </c>
      <c r="G37" s="8" t="s">
        <v>40</v>
      </c>
      <c r="H37" s="8" t="s">
        <v>45</v>
      </c>
      <c r="I37" s="8" t="s">
        <v>48</v>
      </c>
      <c r="J37" s="27" t="s">
        <v>41</v>
      </c>
      <c r="K37" s="28" t="s">
        <v>46</v>
      </c>
      <c r="L37" s="24"/>
      <c r="M37" s="2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x14ac:dyDescent="0.25">
      <c r="B38" s="26" t="s">
        <v>36</v>
      </c>
      <c r="C38" s="26"/>
      <c r="D38" s="31">
        <f t="shared" ref="D38:D50" si="7">D21</f>
        <v>0</v>
      </c>
      <c r="E38" s="32">
        <v>0</v>
      </c>
      <c r="F38" s="32">
        <v>0</v>
      </c>
      <c r="G38" s="32" t="s">
        <v>60</v>
      </c>
      <c r="H38" s="32">
        <f>(3+3+1+1+3)*0.36</f>
        <v>3.96</v>
      </c>
      <c r="I38" s="32">
        <f>D38+F38</f>
        <v>0</v>
      </c>
      <c r="J38" s="32">
        <v>3</v>
      </c>
      <c r="K38" s="38">
        <f>(H38+I38)*J38</f>
        <v>11.879999999999999</v>
      </c>
      <c r="L38" s="165" t="s">
        <v>237</v>
      </c>
      <c r="M38" s="162">
        <f>K38</f>
        <v>11.879999999999999</v>
      </c>
      <c r="N38" s="170">
        <f t="shared" ref="N38:N45" si="8">M38/86400</f>
        <v>1.3749999999999998E-4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x14ac:dyDescent="0.25">
      <c r="B39" s="4" t="s">
        <v>37</v>
      </c>
      <c r="C39" s="4"/>
      <c r="D39" s="33">
        <f t="shared" si="7"/>
        <v>1.8</v>
      </c>
      <c r="E39" s="34" t="s">
        <v>65</v>
      </c>
      <c r="F39" s="34">
        <v>5.5</v>
      </c>
      <c r="G39" s="34" t="s">
        <v>69</v>
      </c>
      <c r="H39" s="34">
        <f>(3+3+1+3+3+1+1)*0.36</f>
        <v>5.3999999999999995</v>
      </c>
      <c r="I39" s="34">
        <f>D39+F39</f>
        <v>7.3</v>
      </c>
      <c r="J39" s="34">
        <v>1</v>
      </c>
      <c r="K39" s="39">
        <f>(H39+I39)*J39</f>
        <v>12.7</v>
      </c>
      <c r="L39" s="166" t="s">
        <v>3</v>
      </c>
      <c r="M39" s="163">
        <f>K39+K40</f>
        <v>38.700000000000003</v>
      </c>
      <c r="N39" s="171">
        <f t="shared" si="8"/>
        <v>4.4791666666666672E-4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x14ac:dyDescent="0.25">
      <c r="B40" s="30" t="s">
        <v>49</v>
      </c>
      <c r="C40" s="30"/>
      <c r="D40" s="33">
        <f t="shared" si="7"/>
        <v>1.5</v>
      </c>
      <c r="E40" s="34" t="s">
        <v>51</v>
      </c>
      <c r="F40" s="34">
        <v>5</v>
      </c>
      <c r="G40" s="34" t="s">
        <v>42</v>
      </c>
      <c r="H40" s="34">
        <v>0</v>
      </c>
      <c r="I40" s="34">
        <f>D40+F40</f>
        <v>6.5</v>
      </c>
      <c r="J40" s="34">
        <v>4</v>
      </c>
      <c r="K40" s="39">
        <f t="shared" ref="K40:K50" si="9">(H40+I40)*J40</f>
        <v>26</v>
      </c>
      <c r="L40" s="166" t="s">
        <v>4</v>
      </c>
      <c r="M40" s="163">
        <f>K41+K42</f>
        <v>25.85</v>
      </c>
      <c r="N40" s="171">
        <f t="shared" si="8"/>
        <v>2.9918981481481485E-4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x14ac:dyDescent="0.25">
      <c r="B41" s="4" t="s">
        <v>52</v>
      </c>
      <c r="C41" s="4"/>
      <c r="D41" s="33">
        <f t="shared" si="7"/>
        <v>1.95</v>
      </c>
      <c r="E41" s="34" t="s">
        <v>65</v>
      </c>
      <c r="F41" s="34">
        <v>5.5</v>
      </c>
      <c r="G41" s="34" t="s">
        <v>69</v>
      </c>
      <c r="H41" s="34">
        <f>(3+3+1+3+3+1+1)*0.36</f>
        <v>5.3999999999999995</v>
      </c>
      <c r="I41" s="34">
        <f t="shared" ref="I41:I49" si="10">D41+F41</f>
        <v>7.45</v>
      </c>
      <c r="J41" s="34">
        <v>1</v>
      </c>
      <c r="K41" s="39">
        <f t="shared" si="9"/>
        <v>12.85</v>
      </c>
      <c r="L41" s="166" t="s">
        <v>5</v>
      </c>
      <c r="M41" s="163">
        <f>K42+K43</f>
        <v>25.7</v>
      </c>
      <c r="N41" s="171">
        <f t="shared" si="8"/>
        <v>2.9745370370370369E-4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x14ac:dyDescent="0.25">
      <c r="B42" s="30" t="s">
        <v>53</v>
      </c>
      <c r="C42" s="30"/>
      <c r="D42" s="33">
        <f t="shared" si="7"/>
        <v>1.5</v>
      </c>
      <c r="E42" s="34" t="s">
        <v>51</v>
      </c>
      <c r="F42" s="34">
        <v>5</v>
      </c>
      <c r="G42" s="34" t="s">
        <v>42</v>
      </c>
      <c r="H42" s="34">
        <v>0</v>
      </c>
      <c r="I42" s="34">
        <f t="shared" si="10"/>
        <v>6.5</v>
      </c>
      <c r="J42" s="34">
        <v>2</v>
      </c>
      <c r="K42" s="39">
        <f t="shared" si="9"/>
        <v>13</v>
      </c>
      <c r="L42" s="166" t="s">
        <v>6</v>
      </c>
      <c r="M42" s="163">
        <f>K44+K45</f>
        <v>25.85</v>
      </c>
      <c r="N42" s="171">
        <f t="shared" si="8"/>
        <v>2.9918981481481485E-4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x14ac:dyDescent="0.25">
      <c r="B43" s="4" t="s">
        <v>54</v>
      </c>
      <c r="C43" s="4"/>
      <c r="D43" s="33">
        <f t="shared" si="7"/>
        <v>1.8</v>
      </c>
      <c r="E43" s="34" t="s">
        <v>65</v>
      </c>
      <c r="F43" s="34">
        <v>5.5</v>
      </c>
      <c r="G43" s="34" t="s">
        <v>69</v>
      </c>
      <c r="H43" s="34">
        <f>(3+3+1+3+3+1+1)*0.36</f>
        <v>5.3999999999999995</v>
      </c>
      <c r="I43" s="34">
        <f t="shared" si="10"/>
        <v>7.3</v>
      </c>
      <c r="J43" s="34">
        <v>1</v>
      </c>
      <c r="K43" s="39">
        <f t="shared" si="9"/>
        <v>12.7</v>
      </c>
      <c r="L43" s="166" t="s">
        <v>7</v>
      </c>
      <c r="M43" s="163">
        <f>K45+K46</f>
        <v>25.85</v>
      </c>
      <c r="N43" s="171">
        <f t="shared" si="8"/>
        <v>2.9918981481481485E-4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x14ac:dyDescent="0.25">
      <c r="B44" s="30" t="s">
        <v>53</v>
      </c>
      <c r="C44" s="30"/>
      <c r="D44" s="33">
        <f t="shared" si="7"/>
        <v>1.5</v>
      </c>
      <c r="E44" s="34" t="s">
        <v>51</v>
      </c>
      <c r="F44" s="34">
        <v>5</v>
      </c>
      <c r="G44" s="34" t="s">
        <v>42</v>
      </c>
      <c r="H44" s="34">
        <v>0</v>
      </c>
      <c r="I44" s="34">
        <f t="shared" si="10"/>
        <v>6.5</v>
      </c>
      <c r="J44" s="35">
        <v>2</v>
      </c>
      <c r="K44" s="39">
        <f t="shared" si="9"/>
        <v>13</v>
      </c>
      <c r="L44" s="166" t="s">
        <v>238</v>
      </c>
      <c r="M44" s="163">
        <f>K49</f>
        <v>16.2</v>
      </c>
      <c r="N44" s="171">
        <f t="shared" si="8"/>
        <v>1.875E-4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ht="15.75" thickBot="1" x14ac:dyDescent="0.3">
      <c r="B45" s="4" t="s">
        <v>55</v>
      </c>
      <c r="C45" s="4"/>
      <c r="D45" s="33">
        <f t="shared" si="7"/>
        <v>1.95</v>
      </c>
      <c r="E45" s="34" t="s">
        <v>65</v>
      </c>
      <c r="F45" s="34">
        <v>5.5</v>
      </c>
      <c r="G45" s="34" t="s">
        <v>69</v>
      </c>
      <c r="H45" s="34">
        <f>(3+3+1+3+3+1+1)*0.36</f>
        <v>5.3999999999999995</v>
      </c>
      <c r="I45" s="34">
        <f t="shared" si="10"/>
        <v>7.45</v>
      </c>
      <c r="J45" s="34">
        <v>1</v>
      </c>
      <c r="K45" s="39">
        <f t="shared" si="9"/>
        <v>12.85</v>
      </c>
      <c r="L45" s="167" t="s">
        <v>237</v>
      </c>
      <c r="M45" s="164">
        <f>K50</f>
        <v>14.04</v>
      </c>
      <c r="N45" s="172">
        <f t="shared" si="8"/>
        <v>1.6249999999999999E-4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x14ac:dyDescent="0.25">
      <c r="B46" s="30" t="s">
        <v>53</v>
      </c>
      <c r="C46" s="30"/>
      <c r="D46" s="33">
        <f t="shared" si="7"/>
        <v>1.5</v>
      </c>
      <c r="E46" s="34" t="s">
        <v>51</v>
      </c>
      <c r="F46" s="34">
        <v>5</v>
      </c>
      <c r="G46" s="34" t="s">
        <v>42</v>
      </c>
      <c r="H46" s="34">
        <v>0</v>
      </c>
      <c r="I46" s="34">
        <f t="shared" si="10"/>
        <v>6.5</v>
      </c>
      <c r="J46" s="35">
        <v>2</v>
      </c>
      <c r="K46" s="39">
        <f t="shared" si="9"/>
        <v>13</v>
      </c>
      <c r="L46" s="34"/>
      <c r="M46" s="3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x14ac:dyDescent="0.25">
      <c r="B47" s="4" t="s">
        <v>56</v>
      </c>
      <c r="C47" s="4"/>
      <c r="D47" s="33">
        <f t="shared" si="7"/>
        <v>1.8</v>
      </c>
      <c r="E47" s="34" t="s">
        <v>65</v>
      </c>
      <c r="F47" s="34">
        <v>5.5</v>
      </c>
      <c r="G47" s="34" t="s">
        <v>69</v>
      </c>
      <c r="H47" s="34">
        <f>(3+3+1+3+3+1+1)*0.36</f>
        <v>5.3999999999999995</v>
      </c>
      <c r="I47" s="34">
        <f t="shared" si="10"/>
        <v>7.3</v>
      </c>
      <c r="J47" s="34">
        <v>1</v>
      </c>
      <c r="K47" s="39">
        <f t="shared" si="9"/>
        <v>12.7</v>
      </c>
      <c r="L47" s="34"/>
      <c r="M47" s="3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2:39" x14ac:dyDescent="0.25">
      <c r="B48" s="30" t="s">
        <v>53</v>
      </c>
      <c r="C48" s="30"/>
      <c r="D48" s="33">
        <f t="shared" si="7"/>
        <v>1.5</v>
      </c>
      <c r="E48" s="34" t="s">
        <v>51</v>
      </c>
      <c r="F48" s="34">
        <v>5</v>
      </c>
      <c r="G48" s="34" t="s">
        <v>42</v>
      </c>
      <c r="H48" s="34">
        <v>0</v>
      </c>
      <c r="I48" s="34">
        <f t="shared" si="10"/>
        <v>6.5</v>
      </c>
      <c r="J48" s="35">
        <v>2</v>
      </c>
      <c r="K48" s="39">
        <f t="shared" si="9"/>
        <v>13</v>
      </c>
      <c r="L48" s="34"/>
      <c r="M48" s="3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2:39" x14ac:dyDescent="0.25">
      <c r="B49" s="4" t="s">
        <v>38</v>
      </c>
      <c r="C49" s="4"/>
      <c r="D49" s="33">
        <f t="shared" si="7"/>
        <v>0</v>
      </c>
      <c r="E49" s="34">
        <v>0</v>
      </c>
      <c r="F49" s="34">
        <v>0</v>
      </c>
      <c r="G49" s="34" t="s">
        <v>66</v>
      </c>
      <c r="H49" s="34">
        <f>(3+3+3+3+3)*0.36</f>
        <v>5.3999999999999995</v>
      </c>
      <c r="I49" s="34">
        <f t="shared" si="10"/>
        <v>0</v>
      </c>
      <c r="J49" s="34">
        <v>3</v>
      </c>
      <c r="K49" s="39">
        <f t="shared" si="9"/>
        <v>16.2</v>
      </c>
      <c r="L49" s="34"/>
      <c r="M49" s="3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2:39" x14ac:dyDescent="0.25">
      <c r="B50" s="7" t="s">
        <v>39</v>
      </c>
      <c r="C50" s="7"/>
      <c r="D50" s="36">
        <f t="shared" si="7"/>
        <v>0</v>
      </c>
      <c r="E50" s="37">
        <v>0</v>
      </c>
      <c r="F50" s="37">
        <v>0</v>
      </c>
      <c r="G50" s="37" t="s">
        <v>63</v>
      </c>
      <c r="H50" s="37">
        <f>(3+3+3+1+3)*0.36</f>
        <v>4.68</v>
      </c>
      <c r="I50" s="37">
        <f>D50+F50</f>
        <v>0</v>
      </c>
      <c r="J50" s="37">
        <v>3</v>
      </c>
      <c r="K50" s="40">
        <f t="shared" si="9"/>
        <v>14.04</v>
      </c>
      <c r="L50" s="34"/>
      <c r="M50" s="3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x14ac:dyDescent="0.25">
      <c r="J51" s="41" t="s">
        <v>23</v>
      </c>
      <c r="K51" s="42">
        <f>SUM(K38:K50)</f>
        <v>183.92</v>
      </c>
      <c r="L51" s="24"/>
      <c r="M51" s="2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x14ac:dyDescent="0.25"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</sheetData>
  <mergeCells count="6">
    <mergeCell ref="AF2:AM2"/>
    <mergeCell ref="D2:J2"/>
    <mergeCell ref="D19:J19"/>
    <mergeCell ref="D36:J36"/>
    <mergeCell ref="P2:W2"/>
    <mergeCell ref="X2:A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0"/>
  <sheetViews>
    <sheetView zoomScale="80" zoomScaleNormal="80" workbookViewId="0">
      <selection activeCell="L46" sqref="L46:L48"/>
    </sheetView>
  </sheetViews>
  <sheetFormatPr defaultRowHeight="15" x14ac:dyDescent="0.25"/>
  <cols>
    <col min="2" max="2" width="34.140625" bestFit="1" customWidth="1"/>
    <col min="3" max="3" width="10" bestFit="1" customWidth="1"/>
    <col min="4" max="4" width="6.7109375" bestFit="1" customWidth="1"/>
    <col min="5" max="5" width="9.28515625" bestFit="1" customWidth="1"/>
    <col min="6" max="6" width="18.85546875" bestFit="1" customWidth="1"/>
    <col min="7" max="7" width="14" bestFit="1" customWidth="1"/>
    <col min="8" max="8" width="16.85546875" bestFit="1" customWidth="1"/>
    <col min="9" max="9" width="8.7109375" bestFit="1" customWidth="1"/>
    <col min="10" max="10" width="13.140625" bestFit="1" customWidth="1"/>
    <col min="11" max="12" width="13.140625" customWidth="1"/>
    <col min="13" max="13" width="8.42578125" customWidth="1"/>
    <col min="14" max="14" width="7.7109375" bestFit="1" customWidth="1"/>
    <col min="15" max="15" width="9.140625" style="183"/>
  </cols>
  <sheetData>
    <row r="1" spans="2:39" x14ac:dyDescent="0.25"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x14ac:dyDescent="0.25">
      <c r="B2" s="1" t="s">
        <v>35</v>
      </c>
      <c r="C2" s="267" t="s">
        <v>0</v>
      </c>
      <c r="D2" s="268"/>
      <c r="E2" s="268"/>
      <c r="F2" s="268"/>
      <c r="G2" s="268"/>
      <c r="H2" s="268"/>
      <c r="I2" s="269"/>
      <c r="J2" s="25"/>
      <c r="K2" s="5"/>
      <c r="L2" s="93" t="s">
        <v>243</v>
      </c>
      <c r="M2" s="5"/>
      <c r="N2" s="5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</row>
    <row r="3" spans="2:39" x14ac:dyDescent="0.25">
      <c r="C3" s="2" t="s">
        <v>44</v>
      </c>
      <c r="D3" s="28" t="s">
        <v>43</v>
      </c>
      <c r="E3" s="44" t="s">
        <v>47</v>
      </c>
      <c r="F3" s="28" t="s">
        <v>40</v>
      </c>
      <c r="G3" s="28" t="s">
        <v>45</v>
      </c>
      <c r="H3" s="28" t="s">
        <v>48</v>
      </c>
      <c r="I3" s="27" t="s">
        <v>41</v>
      </c>
      <c r="J3" s="28" t="s">
        <v>46</v>
      </c>
      <c r="K3" s="24"/>
      <c r="L3" s="24"/>
      <c r="M3" s="24"/>
      <c r="N3" s="2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x14ac:dyDescent="0.25">
      <c r="B4" s="26" t="s">
        <v>71</v>
      </c>
      <c r="C4" s="49">
        <f>'Components &amp; Handling'!J10+'Components &amp; Handling'!J11</f>
        <v>4.05</v>
      </c>
      <c r="D4" s="43">
        <v>0</v>
      </c>
      <c r="E4" s="43">
        <v>0</v>
      </c>
      <c r="F4" s="43" t="s">
        <v>77</v>
      </c>
      <c r="G4" s="43">
        <f>(1+10+1+1+10+6+1)*0.36</f>
        <v>10.799999999999999</v>
      </c>
      <c r="H4" s="43">
        <f>C4+E4</f>
        <v>4.05</v>
      </c>
      <c r="I4" s="43">
        <v>4</v>
      </c>
      <c r="J4" s="47">
        <f>(G4+H4)*I4</f>
        <v>59.399999999999991</v>
      </c>
      <c r="K4" s="12"/>
      <c r="L4" s="12"/>
      <c r="M4" s="12"/>
      <c r="N4" s="1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5.75" thickBot="1" x14ac:dyDescent="0.3">
      <c r="B5" s="4" t="s">
        <v>72</v>
      </c>
      <c r="C5" s="15">
        <v>0</v>
      </c>
      <c r="D5" s="12" t="s">
        <v>80</v>
      </c>
      <c r="E5" s="12">
        <v>9</v>
      </c>
      <c r="F5" s="12"/>
      <c r="G5" s="12"/>
      <c r="H5" s="12">
        <f t="shared" ref="H5:H15" si="0">C5+E5</f>
        <v>9</v>
      </c>
      <c r="I5" s="12">
        <v>4</v>
      </c>
      <c r="J5" s="11">
        <f t="shared" ref="J5:J15" si="1">(G5+H5)*I5</f>
        <v>36</v>
      </c>
      <c r="K5" s="12"/>
      <c r="L5" s="12"/>
      <c r="M5" s="12"/>
      <c r="N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x14ac:dyDescent="0.25">
      <c r="B6" s="30" t="s">
        <v>76</v>
      </c>
      <c r="C6" s="15">
        <v>0</v>
      </c>
      <c r="D6" s="12" t="s">
        <v>81</v>
      </c>
      <c r="E6" s="12">
        <v>7.5</v>
      </c>
      <c r="F6" s="12"/>
      <c r="G6" s="12"/>
      <c r="H6" s="12">
        <f t="shared" si="0"/>
        <v>7.5</v>
      </c>
      <c r="I6" s="12">
        <v>4</v>
      </c>
      <c r="J6" s="12">
        <f t="shared" si="1"/>
        <v>30</v>
      </c>
      <c r="K6" s="173" t="s">
        <v>239</v>
      </c>
      <c r="L6" s="174"/>
      <c r="M6" s="175"/>
      <c r="N6" s="180">
        <f>J4+J5+J6</f>
        <v>125.39999999999999</v>
      </c>
      <c r="O6" s="184">
        <f>N6/86400</f>
        <v>1.4513888888888888E-3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x14ac:dyDescent="0.25">
      <c r="B7" s="4" t="s">
        <v>71</v>
      </c>
      <c r="C7" s="15">
        <f>'Components &amp; Handling'!J10+'Components &amp; Handling'!J11</f>
        <v>4.05</v>
      </c>
      <c r="D7" s="12">
        <v>0</v>
      </c>
      <c r="E7" s="12">
        <v>0</v>
      </c>
      <c r="F7" s="12" t="s">
        <v>77</v>
      </c>
      <c r="G7" s="12">
        <f>(1+10+1+1+10+6+1)*0.36</f>
        <v>10.799999999999999</v>
      </c>
      <c r="H7" s="12">
        <f t="shared" si="0"/>
        <v>4.05</v>
      </c>
      <c r="I7" s="12">
        <v>4</v>
      </c>
      <c r="J7" s="12">
        <f t="shared" si="1"/>
        <v>59.399999999999991</v>
      </c>
      <c r="K7" s="176" t="s">
        <v>240</v>
      </c>
      <c r="L7" s="12"/>
      <c r="M7" s="64"/>
      <c r="N7" s="181">
        <f>J7+J8+J9</f>
        <v>137.39999999999998</v>
      </c>
      <c r="O7" s="185">
        <f>N7/86400</f>
        <v>1.5902777777777775E-3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39" x14ac:dyDescent="0.25">
      <c r="B8" s="4" t="s">
        <v>73</v>
      </c>
      <c r="C8" s="15">
        <v>0</v>
      </c>
      <c r="D8" s="46" t="s">
        <v>78</v>
      </c>
      <c r="E8" s="12">
        <v>10.5</v>
      </c>
      <c r="F8" s="12"/>
      <c r="G8" s="12"/>
      <c r="H8" s="12">
        <f t="shared" si="0"/>
        <v>10.5</v>
      </c>
      <c r="I8" s="12">
        <v>4</v>
      </c>
      <c r="J8" s="12">
        <f t="shared" si="1"/>
        <v>42</v>
      </c>
      <c r="K8" s="176" t="s">
        <v>241</v>
      </c>
      <c r="L8" s="12"/>
      <c r="M8" s="64"/>
      <c r="N8" s="181">
        <f>J10+J11+J12</f>
        <v>137.39999999999998</v>
      </c>
      <c r="O8" s="185">
        <f>N8/86400</f>
        <v>1.5902777777777775E-3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ht="15.75" thickBot="1" x14ac:dyDescent="0.3">
      <c r="B9" s="30" t="s">
        <v>76</v>
      </c>
      <c r="C9" s="50">
        <v>0</v>
      </c>
      <c r="D9" s="46" t="s">
        <v>79</v>
      </c>
      <c r="E9" s="12">
        <v>9</v>
      </c>
      <c r="F9" s="12"/>
      <c r="G9" s="12"/>
      <c r="H9" s="12">
        <f t="shared" si="0"/>
        <v>9</v>
      </c>
      <c r="I9" s="46">
        <v>4</v>
      </c>
      <c r="J9" s="12">
        <f t="shared" si="1"/>
        <v>36</v>
      </c>
      <c r="K9" s="177" t="s">
        <v>242</v>
      </c>
      <c r="L9" s="178"/>
      <c r="M9" s="179"/>
      <c r="N9" s="182">
        <f>J13+J14+J15</f>
        <v>125.39999999999999</v>
      </c>
      <c r="O9" s="186">
        <f>N9/86400</f>
        <v>1.4513888888888888E-3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2:39" x14ac:dyDescent="0.25">
      <c r="B10" s="4" t="s">
        <v>71</v>
      </c>
      <c r="C10" s="15">
        <f>'Components &amp; Handling'!J10+'Components &amp; Handling'!J11</f>
        <v>4.05</v>
      </c>
      <c r="D10" s="12">
        <v>0</v>
      </c>
      <c r="E10" s="12">
        <v>0</v>
      </c>
      <c r="F10" s="12" t="s">
        <v>77</v>
      </c>
      <c r="G10" s="12">
        <f>(1+10+1+1+10+6+1)*0.36</f>
        <v>10.799999999999999</v>
      </c>
      <c r="H10" s="12">
        <f t="shared" si="0"/>
        <v>4.05</v>
      </c>
      <c r="I10" s="12">
        <v>4</v>
      </c>
      <c r="J10" s="11">
        <f t="shared" si="1"/>
        <v>59.399999999999991</v>
      </c>
      <c r="K10" s="12"/>
      <c r="L10" s="12"/>
      <c r="M10" s="12"/>
      <c r="N10" s="1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2:39" x14ac:dyDescent="0.25">
      <c r="B11" s="4" t="s">
        <v>74</v>
      </c>
      <c r="C11" s="15">
        <v>0</v>
      </c>
      <c r="D11" s="46" t="s">
        <v>78</v>
      </c>
      <c r="E11" s="12">
        <v>10.5</v>
      </c>
      <c r="F11" s="12"/>
      <c r="G11" s="12"/>
      <c r="H11" s="12">
        <f t="shared" si="0"/>
        <v>10.5</v>
      </c>
      <c r="I11" s="12">
        <v>4</v>
      </c>
      <c r="J11" s="11">
        <f t="shared" si="1"/>
        <v>42</v>
      </c>
      <c r="K11" s="12"/>
      <c r="L11" s="12"/>
      <c r="M11" s="12"/>
      <c r="N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39" x14ac:dyDescent="0.25">
      <c r="B12" s="30" t="s">
        <v>76</v>
      </c>
      <c r="C12" s="50">
        <v>0</v>
      </c>
      <c r="D12" s="46" t="s">
        <v>79</v>
      </c>
      <c r="E12" s="12">
        <v>9</v>
      </c>
      <c r="F12" s="12"/>
      <c r="G12" s="12"/>
      <c r="H12" s="12">
        <f t="shared" si="0"/>
        <v>9</v>
      </c>
      <c r="I12" s="46">
        <v>4</v>
      </c>
      <c r="J12" s="11">
        <f t="shared" si="1"/>
        <v>36</v>
      </c>
      <c r="K12" s="12"/>
      <c r="L12" s="12"/>
      <c r="M12" s="12"/>
      <c r="N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x14ac:dyDescent="0.25">
      <c r="B13" s="4" t="s">
        <v>71</v>
      </c>
      <c r="C13" s="15">
        <f>'Components &amp; Handling'!J10+'Components &amp; Handling'!J11</f>
        <v>4.05</v>
      </c>
      <c r="D13" s="12">
        <v>0</v>
      </c>
      <c r="E13" s="12">
        <v>0</v>
      </c>
      <c r="F13" s="12" t="s">
        <v>77</v>
      </c>
      <c r="G13" s="12">
        <f>(1+10+1+1+10+6+1)*0.36</f>
        <v>10.799999999999999</v>
      </c>
      <c r="H13" s="12">
        <f t="shared" si="0"/>
        <v>4.05</v>
      </c>
      <c r="I13" s="12">
        <v>4</v>
      </c>
      <c r="J13" s="11">
        <f t="shared" si="1"/>
        <v>59.399999999999991</v>
      </c>
      <c r="K13" s="12"/>
      <c r="L13" s="12"/>
      <c r="M13" s="12"/>
      <c r="N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39" x14ac:dyDescent="0.25">
      <c r="B14" s="4" t="s">
        <v>75</v>
      </c>
      <c r="C14" s="15">
        <v>0</v>
      </c>
      <c r="D14" s="12" t="s">
        <v>80</v>
      </c>
      <c r="E14" s="12">
        <v>9</v>
      </c>
      <c r="F14" s="12"/>
      <c r="G14" s="12"/>
      <c r="H14" s="12">
        <f t="shared" si="0"/>
        <v>9</v>
      </c>
      <c r="I14" s="12">
        <v>4</v>
      </c>
      <c r="J14" s="11">
        <f t="shared" si="1"/>
        <v>36</v>
      </c>
      <c r="K14" s="12"/>
      <c r="L14" s="12"/>
      <c r="M14" s="12"/>
      <c r="N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x14ac:dyDescent="0.25">
      <c r="B15" s="45" t="s">
        <v>76</v>
      </c>
      <c r="C15" s="51">
        <v>0</v>
      </c>
      <c r="D15" s="13" t="s">
        <v>81</v>
      </c>
      <c r="E15" s="13">
        <v>7.5</v>
      </c>
      <c r="F15" s="13"/>
      <c r="G15" s="13"/>
      <c r="H15" s="48">
        <f t="shared" si="0"/>
        <v>7.5</v>
      </c>
      <c r="I15" s="13">
        <v>4</v>
      </c>
      <c r="J15" s="14">
        <f t="shared" si="1"/>
        <v>30</v>
      </c>
      <c r="K15" s="12"/>
      <c r="L15" s="12"/>
      <c r="M15" s="12"/>
      <c r="N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39" x14ac:dyDescent="0.25">
      <c r="B16" s="4"/>
      <c r="I16" s="54" t="s">
        <v>23</v>
      </c>
      <c r="J16" s="53">
        <f>SUM(J4:J15)</f>
        <v>525.59999999999991</v>
      </c>
      <c r="K16" s="136"/>
      <c r="L16" s="136"/>
      <c r="M16" s="136"/>
      <c r="N16" s="13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x14ac:dyDescent="0.25"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x14ac:dyDescent="0.25">
      <c r="B18" s="1" t="s">
        <v>35</v>
      </c>
      <c r="C18" s="267" t="s">
        <v>59</v>
      </c>
      <c r="D18" s="268"/>
      <c r="E18" s="268"/>
      <c r="F18" s="268"/>
      <c r="G18" s="268"/>
      <c r="H18" s="268"/>
      <c r="I18" s="269"/>
      <c r="J18" s="25"/>
      <c r="K18" s="5"/>
      <c r="L18" s="5"/>
      <c r="M18" s="5"/>
      <c r="N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x14ac:dyDescent="0.25">
      <c r="C19" s="2" t="s">
        <v>44</v>
      </c>
      <c r="D19" s="28" t="s">
        <v>43</v>
      </c>
      <c r="E19" s="44" t="s">
        <v>47</v>
      </c>
      <c r="F19" s="28" t="s">
        <v>40</v>
      </c>
      <c r="G19" s="28" t="s">
        <v>45</v>
      </c>
      <c r="H19" s="28" t="s">
        <v>48</v>
      </c>
      <c r="I19" s="27" t="s">
        <v>41</v>
      </c>
      <c r="J19" s="28" t="s">
        <v>46</v>
      </c>
      <c r="K19" s="24"/>
      <c r="L19" s="24"/>
      <c r="M19" s="24"/>
      <c r="N19" s="2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x14ac:dyDescent="0.25">
      <c r="B20" s="26" t="s">
        <v>71</v>
      </c>
      <c r="C20" s="49">
        <f>'Components &amp; Handling'!J10+'Components &amp; Handling'!J11</f>
        <v>4.05</v>
      </c>
      <c r="D20" s="43">
        <v>0</v>
      </c>
      <c r="E20" s="43">
        <v>0</v>
      </c>
      <c r="F20" s="43" t="s">
        <v>82</v>
      </c>
      <c r="G20" s="43">
        <f>(1+3+1+1+3+3+1)*0.36</f>
        <v>4.68</v>
      </c>
      <c r="H20" s="43">
        <f>C20+E20</f>
        <v>4.05</v>
      </c>
      <c r="I20" s="43">
        <v>4</v>
      </c>
      <c r="J20" s="47">
        <f>(G20+H20)*I20</f>
        <v>34.92</v>
      </c>
      <c r="K20" s="12"/>
      <c r="L20" s="12"/>
      <c r="M20" s="12"/>
      <c r="N20" s="1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x14ac:dyDescent="0.25">
      <c r="B21" s="4" t="s">
        <v>72</v>
      </c>
      <c r="C21" s="15">
        <v>0</v>
      </c>
      <c r="D21" s="12" t="s">
        <v>83</v>
      </c>
      <c r="E21" s="12">
        <v>6.5</v>
      </c>
      <c r="F21" s="12"/>
      <c r="G21" s="12"/>
      <c r="H21" s="12">
        <f t="shared" ref="H21:H31" si="2">C21+E21</f>
        <v>6.5</v>
      </c>
      <c r="I21" s="12">
        <v>4</v>
      </c>
      <c r="J21" s="11">
        <f t="shared" ref="J21:J31" si="3">(G21+H21)*I21</f>
        <v>26</v>
      </c>
      <c r="K21" s="12"/>
      <c r="L21" s="12"/>
      <c r="M21" s="12"/>
      <c r="N21" s="1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ht="15.75" thickBot="1" x14ac:dyDescent="0.3">
      <c r="B22" s="30" t="s">
        <v>76</v>
      </c>
      <c r="C22" s="15">
        <v>0</v>
      </c>
      <c r="D22" s="12" t="s">
        <v>84</v>
      </c>
      <c r="E22" s="12">
        <v>4.5</v>
      </c>
      <c r="F22" s="12"/>
      <c r="G22" s="12"/>
      <c r="H22" s="12">
        <f t="shared" si="2"/>
        <v>4.5</v>
      </c>
      <c r="I22" s="12">
        <v>4</v>
      </c>
      <c r="J22" s="11">
        <f t="shared" si="3"/>
        <v>18</v>
      </c>
      <c r="K22" s="12"/>
      <c r="L22" s="12"/>
      <c r="M22" s="12"/>
      <c r="N22" s="12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x14ac:dyDescent="0.25">
      <c r="B23" s="4" t="s">
        <v>71</v>
      </c>
      <c r="C23" s="15">
        <f>'Components &amp; Handling'!J10+'Components &amp; Handling'!J11</f>
        <v>4.05</v>
      </c>
      <c r="D23" s="12">
        <v>0</v>
      </c>
      <c r="E23" s="12">
        <v>0</v>
      </c>
      <c r="F23" s="12" t="s">
        <v>82</v>
      </c>
      <c r="G23" s="12">
        <f>(1+3+1+1+3+3+1)*0.36</f>
        <v>4.68</v>
      </c>
      <c r="H23" s="12">
        <f t="shared" si="2"/>
        <v>4.05</v>
      </c>
      <c r="I23" s="12">
        <v>4</v>
      </c>
      <c r="J23" s="11">
        <f t="shared" si="3"/>
        <v>34.92</v>
      </c>
      <c r="K23" s="173" t="s">
        <v>239</v>
      </c>
      <c r="L23" s="174"/>
      <c r="M23" s="175"/>
      <c r="N23" s="180">
        <f>SUM(J20:J22)</f>
        <v>78.92</v>
      </c>
      <c r="O23" s="184">
        <f>N23/86400</f>
        <v>9.1342592592592593E-4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x14ac:dyDescent="0.25">
      <c r="B24" s="4" t="s">
        <v>73</v>
      </c>
      <c r="C24" s="15">
        <v>0</v>
      </c>
      <c r="D24" s="46" t="s">
        <v>80</v>
      </c>
      <c r="E24" s="12">
        <v>9</v>
      </c>
      <c r="F24" s="12"/>
      <c r="G24" s="12"/>
      <c r="H24" s="12">
        <f t="shared" si="2"/>
        <v>9</v>
      </c>
      <c r="I24" s="12">
        <v>4</v>
      </c>
      <c r="J24" s="11">
        <f t="shared" si="3"/>
        <v>36</v>
      </c>
      <c r="K24" s="176" t="s">
        <v>240</v>
      </c>
      <c r="L24" s="12"/>
      <c r="M24" s="64"/>
      <c r="N24" s="181">
        <f>SUM(J23:J25)</f>
        <v>100.92</v>
      </c>
      <c r="O24" s="185">
        <f>N24/86400</f>
        <v>1.1680555555555556E-3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x14ac:dyDescent="0.25">
      <c r="B25" s="30" t="s">
        <v>76</v>
      </c>
      <c r="C25" s="50">
        <v>0</v>
      </c>
      <c r="D25" s="46" t="s">
        <v>81</v>
      </c>
      <c r="E25" s="12">
        <v>7.5</v>
      </c>
      <c r="F25" s="12"/>
      <c r="G25" s="12"/>
      <c r="H25" s="12">
        <f t="shared" si="2"/>
        <v>7.5</v>
      </c>
      <c r="I25" s="46">
        <v>4</v>
      </c>
      <c r="J25" s="11">
        <f t="shared" si="3"/>
        <v>30</v>
      </c>
      <c r="K25" s="176" t="s">
        <v>241</v>
      </c>
      <c r="L25" s="12"/>
      <c r="M25" s="64"/>
      <c r="N25" s="181">
        <f>SUM(J26:J28)</f>
        <v>100.92</v>
      </c>
      <c r="O25" s="185">
        <f>N25/86400</f>
        <v>1.1680555555555556E-3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15.75" thickBot="1" x14ac:dyDescent="0.3">
      <c r="B26" s="4" t="s">
        <v>71</v>
      </c>
      <c r="C26" s="15">
        <f>'Components &amp; Handling'!J10+'Components &amp; Handling'!J11</f>
        <v>4.05</v>
      </c>
      <c r="D26" s="12">
        <v>0</v>
      </c>
      <c r="E26" s="12">
        <v>0</v>
      </c>
      <c r="F26" s="12" t="s">
        <v>82</v>
      </c>
      <c r="G26" s="12">
        <f>(1+3+1+1+3+3+1)*0.36</f>
        <v>4.68</v>
      </c>
      <c r="H26" s="12">
        <f t="shared" si="2"/>
        <v>4.05</v>
      </c>
      <c r="I26" s="12">
        <v>4</v>
      </c>
      <c r="J26" s="11">
        <f t="shared" si="3"/>
        <v>34.92</v>
      </c>
      <c r="K26" s="177" t="s">
        <v>242</v>
      </c>
      <c r="L26" s="178"/>
      <c r="M26" s="179"/>
      <c r="N26" s="182">
        <f>SUM(J29:J31)</f>
        <v>78.92</v>
      </c>
      <c r="O26" s="186">
        <f>N26/86400</f>
        <v>9.1342592592592593E-4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x14ac:dyDescent="0.25">
      <c r="B27" s="4" t="s">
        <v>74</v>
      </c>
      <c r="C27" s="15">
        <v>0</v>
      </c>
      <c r="D27" s="46" t="s">
        <v>80</v>
      </c>
      <c r="E27" s="12">
        <v>9</v>
      </c>
      <c r="F27" s="12"/>
      <c r="G27" s="12"/>
      <c r="H27" s="12">
        <f t="shared" si="2"/>
        <v>9</v>
      </c>
      <c r="I27" s="12">
        <v>4</v>
      </c>
      <c r="J27" s="11">
        <f t="shared" si="3"/>
        <v>36</v>
      </c>
      <c r="K27" s="12"/>
      <c r="L27" s="12"/>
      <c r="M27" s="12"/>
      <c r="N27" s="12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x14ac:dyDescent="0.25">
      <c r="B28" s="30" t="s">
        <v>76</v>
      </c>
      <c r="C28" s="50">
        <v>0</v>
      </c>
      <c r="D28" s="46" t="s">
        <v>81</v>
      </c>
      <c r="E28" s="12">
        <v>7.5</v>
      </c>
      <c r="F28" s="12"/>
      <c r="G28" s="12"/>
      <c r="H28" s="12">
        <f t="shared" si="2"/>
        <v>7.5</v>
      </c>
      <c r="I28" s="46">
        <v>4</v>
      </c>
      <c r="J28" s="11">
        <f t="shared" si="3"/>
        <v>30</v>
      </c>
      <c r="K28" s="12"/>
      <c r="L28" s="12"/>
      <c r="M28" s="12"/>
      <c r="N28" s="1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x14ac:dyDescent="0.25">
      <c r="B29" s="4" t="s">
        <v>71</v>
      </c>
      <c r="C29" s="15">
        <f>'Components &amp; Handling'!J10+'Components &amp; Handling'!J11</f>
        <v>4.05</v>
      </c>
      <c r="D29" s="12">
        <v>0</v>
      </c>
      <c r="E29" s="12">
        <v>0</v>
      </c>
      <c r="F29" s="12" t="s">
        <v>82</v>
      </c>
      <c r="G29" s="12">
        <f>(1+3+1+1+3+3+1)*0.36</f>
        <v>4.68</v>
      </c>
      <c r="H29" s="12">
        <f t="shared" si="2"/>
        <v>4.05</v>
      </c>
      <c r="I29" s="12">
        <v>4</v>
      </c>
      <c r="J29" s="11">
        <f t="shared" si="3"/>
        <v>34.92</v>
      </c>
      <c r="K29" s="12"/>
      <c r="L29" s="12"/>
      <c r="M29" s="12"/>
      <c r="N29" s="1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x14ac:dyDescent="0.25">
      <c r="B30" s="4" t="s">
        <v>75</v>
      </c>
      <c r="C30" s="15">
        <v>0</v>
      </c>
      <c r="D30" s="12" t="s">
        <v>83</v>
      </c>
      <c r="E30" s="12">
        <v>6.5</v>
      </c>
      <c r="F30" s="12"/>
      <c r="G30" s="12"/>
      <c r="H30" s="12">
        <f t="shared" si="2"/>
        <v>6.5</v>
      </c>
      <c r="I30" s="12">
        <v>4</v>
      </c>
      <c r="J30" s="11">
        <f t="shared" si="3"/>
        <v>26</v>
      </c>
      <c r="K30" s="12"/>
      <c r="L30" s="12"/>
      <c r="M30" s="12"/>
      <c r="N30" s="1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x14ac:dyDescent="0.25">
      <c r="B31" s="45" t="s">
        <v>76</v>
      </c>
      <c r="C31" s="51">
        <v>0</v>
      </c>
      <c r="D31" s="13" t="s">
        <v>84</v>
      </c>
      <c r="E31" s="13">
        <v>4.5</v>
      </c>
      <c r="F31" s="13"/>
      <c r="G31" s="13"/>
      <c r="H31" s="48">
        <f t="shared" si="2"/>
        <v>4.5</v>
      </c>
      <c r="I31" s="13">
        <v>4</v>
      </c>
      <c r="J31" s="14">
        <f t="shared" si="3"/>
        <v>18</v>
      </c>
      <c r="K31" s="12"/>
      <c r="L31" s="12"/>
      <c r="M31" s="12"/>
      <c r="N31" s="1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x14ac:dyDescent="0.25">
      <c r="I32" s="54" t="s">
        <v>23</v>
      </c>
      <c r="J32" s="55">
        <f>SUM(J20:J31)</f>
        <v>359.68</v>
      </c>
      <c r="K32" s="93"/>
      <c r="L32" s="93"/>
      <c r="M32" s="93"/>
      <c r="N32" s="9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x14ac:dyDescent="0.25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x14ac:dyDescent="0.25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15" customHeight="1" x14ac:dyDescent="0.25">
      <c r="B35" s="1" t="s">
        <v>35</v>
      </c>
      <c r="C35" s="267" t="s">
        <v>70</v>
      </c>
      <c r="D35" s="268"/>
      <c r="E35" s="268"/>
      <c r="F35" s="268"/>
      <c r="G35" s="268"/>
      <c r="H35" s="268"/>
      <c r="I35" s="269"/>
      <c r="J35" s="25"/>
      <c r="K35" s="5"/>
      <c r="L35" s="5"/>
      <c r="M35" s="5"/>
      <c r="N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x14ac:dyDescent="0.25">
      <c r="C36" s="2" t="s">
        <v>44</v>
      </c>
      <c r="D36" s="28" t="s">
        <v>43</v>
      </c>
      <c r="E36" s="44" t="s">
        <v>47</v>
      </c>
      <c r="F36" s="28" t="s">
        <v>40</v>
      </c>
      <c r="G36" s="28" t="s">
        <v>45</v>
      </c>
      <c r="H36" s="28" t="s">
        <v>48</v>
      </c>
      <c r="I36" s="27" t="s">
        <v>41</v>
      </c>
      <c r="J36" s="28" t="s">
        <v>46</v>
      </c>
      <c r="K36" s="24"/>
      <c r="L36" s="24"/>
      <c r="M36" s="24"/>
      <c r="N36" s="2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x14ac:dyDescent="0.25">
      <c r="B37" s="26" t="s">
        <v>71</v>
      </c>
      <c r="C37" s="49">
        <f>'Components &amp; Handling'!J10+'Components &amp; Handling'!J11</f>
        <v>4.05</v>
      </c>
      <c r="D37" s="43">
        <v>0</v>
      </c>
      <c r="E37" s="43">
        <v>0</v>
      </c>
      <c r="F37" s="43" t="s">
        <v>82</v>
      </c>
      <c r="G37" s="43">
        <f>(1+3+1+1+3+3+1)*0.36</f>
        <v>4.68</v>
      </c>
      <c r="H37" s="43">
        <f>C37+E37</f>
        <v>4.05</v>
      </c>
      <c r="I37" s="43">
        <v>4</v>
      </c>
      <c r="J37" s="47">
        <f>(G37+H37)*I37</f>
        <v>34.92</v>
      </c>
      <c r="K37" s="12"/>
      <c r="L37" s="12"/>
      <c r="M37" s="12"/>
      <c r="N37" s="12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x14ac:dyDescent="0.25">
      <c r="B38" s="4" t="s">
        <v>72</v>
      </c>
      <c r="C38" s="15">
        <v>0</v>
      </c>
      <c r="D38" s="12" t="s">
        <v>83</v>
      </c>
      <c r="E38" s="12">
        <v>6.5</v>
      </c>
      <c r="F38" s="12"/>
      <c r="G38" s="12"/>
      <c r="H38" s="12">
        <f t="shared" ref="H38:H48" si="4">C38+E38</f>
        <v>6.5</v>
      </c>
      <c r="I38" s="12">
        <v>4</v>
      </c>
      <c r="J38" s="11">
        <f t="shared" ref="J38:J48" si="5">(G38+H38)*I38</f>
        <v>26</v>
      </c>
      <c r="K38" s="12"/>
      <c r="L38" s="12"/>
      <c r="M38" s="12"/>
      <c r="N38" s="12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ht="15.75" thickBot="1" x14ac:dyDescent="0.3">
      <c r="B39" s="30" t="s">
        <v>76</v>
      </c>
      <c r="C39" s="15">
        <v>0</v>
      </c>
      <c r="D39" s="12" t="s">
        <v>25</v>
      </c>
      <c r="E39" s="12">
        <v>2</v>
      </c>
      <c r="F39" s="12"/>
      <c r="G39" s="12"/>
      <c r="H39" s="12">
        <f t="shared" si="4"/>
        <v>2</v>
      </c>
      <c r="I39" s="12">
        <v>4</v>
      </c>
      <c r="J39" s="11">
        <f t="shared" si="5"/>
        <v>8</v>
      </c>
      <c r="K39" s="12"/>
      <c r="L39" s="12"/>
      <c r="M39" s="12"/>
      <c r="N39" s="1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x14ac:dyDescent="0.25">
      <c r="B40" s="4" t="s">
        <v>71</v>
      </c>
      <c r="C40" s="15">
        <f>'Components &amp; Handling'!J10+'Components &amp; Handling'!J11</f>
        <v>4.05</v>
      </c>
      <c r="D40" s="12">
        <v>0</v>
      </c>
      <c r="E40" s="12">
        <v>0</v>
      </c>
      <c r="F40" s="12" t="s">
        <v>82</v>
      </c>
      <c r="G40" s="12">
        <f>(1+3+1+1+3+3+1)*0.36</f>
        <v>4.68</v>
      </c>
      <c r="H40" s="12">
        <f t="shared" si="4"/>
        <v>4.05</v>
      </c>
      <c r="I40" s="12">
        <v>4</v>
      </c>
      <c r="J40" s="11">
        <f t="shared" si="5"/>
        <v>34.92</v>
      </c>
      <c r="K40" s="173" t="s">
        <v>239</v>
      </c>
      <c r="L40" s="174"/>
      <c r="M40" s="175"/>
      <c r="N40" s="180">
        <f>SUM(J37:J39)</f>
        <v>68.92</v>
      </c>
      <c r="O40" s="184">
        <f t="shared" ref="O40:O43" si="6">N40/86400</f>
        <v>7.9768518518518524E-4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x14ac:dyDescent="0.25">
      <c r="B41" s="4" t="s">
        <v>73</v>
      </c>
      <c r="C41" s="15">
        <v>0</v>
      </c>
      <c r="D41" s="46" t="s">
        <v>80</v>
      </c>
      <c r="E41" s="12">
        <v>9</v>
      </c>
      <c r="F41" s="12"/>
      <c r="G41" s="12"/>
      <c r="H41" s="12">
        <f t="shared" si="4"/>
        <v>9</v>
      </c>
      <c r="I41" s="12">
        <v>4</v>
      </c>
      <c r="J41" s="11">
        <f t="shared" si="5"/>
        <v>36</v>
      </c>
      <c r="K41" s="176" t="s">
        <v>240</v>
      </c>
      <c r="L41" s="12"/>
      <c r="M41" s="64"/>
      <c r="N41" s="181">
        <f>SUM(J40:J42)</f>
        <v>88.92</v>
      </c>
      <c r="O41" s="185">
        <f t="shared" si="6"/>
        <v>1.0291666666666667E-3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x14ac:dyDescent="0.25">
      <c r="B42" s="30" t="s">
        <v>76</v>
      </c>
      <c r="C42" s="50">
        <v>0</v>
      </c>
      <c r="D42" s="46" t="s">
        <v>84</v>
      </c>
      <c r="E42" s="12">
        <v>4.5</v>
      </c>
      <c r="F42" s="12"/>
      <c r="G42" s="12"/>
      <c r="H42" s="12">
        <f t="shared" si="4"/>
        <v>4.5</v>
      </c>
      <c r="I42" s="46">
        <v>4</v>
      </c>
      <c r="J42" s="11">
        <f t="shared" si="5"/>
        <v>18</v>
      </c>
      <c r="K42" s="176" t="s">
        <v>241</v>
      </c>
      <c r="L42" s="12"/>
      <c r="M42" s="64"/>
      <c r="N42" s="181">
        <f>SUM(J43:J45)</f>
        <v>88.92</v>
      </c>
      <c r="O42" s="185">
        <f t="shared" si="6"/>
        <v>1.0291666666666667E-3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ht="15.75" thickBot="1" x14ac:dyDescent="0.3">
      <c r="B43" s="4" t="s">
        <v>71</v>
      </c>
      <c r="C43" s="15">
        <f>'Components &amp; Handling'!J10+'Components &amp; Handling'!J11</f>
        <v>4.05</v>
      </c>
      <c r="D43" s="12">
        <v>0</v>
      </c>
      <c r="E43" s="12">
        <v>0</v>
      </c>
      <c r="F43" s="12" t="s">
        <v>82</v>
      </c>
      <c r="G43" s="12">
        <f>(1+3+1+1+3+3+1)*0.36</f>
        <v>4.68</v>
      </c>
      <c r="H43" s="12">
        <f t="shared" si="4"/>
        <v>4.05</v>
      </c>
      <c r="I43" s="12">
        <v>4</v>
      </c>
      <c r="J43" s="11">
        <f t="shared" si="5"/>
        <v>34.92</v>
      </c>
      <c r="K43" s="177" t="s">
        <v>242</v>
      </c>
      <c r="L43" s="178"/>
      <c r="M43" s="179"/>
      <c r="N43" s="182">
        <f>SUM(J46:J48)</f>
        <v>68.92</v>
      </c>
      <c r="O43" s="186">
        <f t="shared" si="6"/>
        <v>7.9768518518518524E-4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x14ac:dyDescent="0.25">
      <c r="B44" s="4" t="s">
        <v>74</v>
      </c>
      <c r="C44" s="15">
        <v>0</v>
      </c>
      <c r="D44" s="46" t="s">
        <v>80</v>
      </c>
      <c r="E44" s="12">
        <v>9</v>
      </c>
      <c r="F44" s="12"/>
      <c r="G44" s="12"/>
      <c r="H44" s="12">
        <f t="shared" si="4"/>
        <v>9</v>
      </c>
      <c r="I44" s="12">
        <v>4</v>
      </c>
      <c r="J44" s="11">
        <f t="shared" si="5"/>
        <v>36</v>
      </c>
      <c r="K44" s="12"/>
      <c r="L44" s="12"/>
      <c r="M44" s="12"/>
      <c r="N44" s="1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x14ac:dyDescent="0.25">
      <c r="B45" s="30" t="s">
        <v>76</v>
      </c>
      <c r="C45" s="50">
        <v>0</v>
      </c>
      <c r="D45" s="46" t="s">
        <v>84</v>
      </c>
      <c r="E45" s="12">
        <v>4.5</v>
      </c>
      <c r="F45" s="12"/>
      <c r="G45" s="12"/>
      <c r="H45" s="12">
        <f t="shared" si="4"/>
        <v>4.5</v>
      </c>
      <c r="I45" s="46">
        <v>4</v>
      </c>
      <c r="J45" s="11">
        <f t="shared" si="5"/>
        <v>18</v>
      </c>
      <c r="K45" s="12"/>
      <c r="L45" s="12"/>
      <c r="M45" s="12"/>
      <c r="N45" s="1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x14ac:dyDescent="0.25">
      <c r="B46" s="4" t="s">
        <v>71</v>
      </c>
      <c r="C46" s="15">
        <f>'Components &amp; Handling'!J10+'Components &amp; Handling'!J11</f>
        <v>4.05</v>
      </c>
      <c r="D46" s="12">
        <v>0</v>
      </c>
      <c r="E46" s="12">
        <v>0</v>
      </c>
      <c r="F46" s="12" t="s">
        <v>82</v>
      </c>
      <c r="G46" s="12">
        <f>(1+3+1+1+3+3+1)*0.36</f>
        <v>4.68</v>
      </c>
      <c r="H46" s="12">
        <f t="shared" si="4"/>
        <v>4.05</v>
      </c>
      <c r="I46" s="12">
        <v>4</v>
      </c>
      <c r="J46" s="11">
        <f t="shared" si="5"/>
        <v>34.92</v>
      </c>
      <c r="K46" s="12"/>
      <c r="L46" s="34"/>
      <c r="M46" s="12"/>
      <c r="N46" s="1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x14ac:dyDescent="0.25">
      <c r="B47" s="4" t="s">
        <v>75</v>
      </c>
      <c r="C47" s="15">
        <v>0</v>
      </c>
      <c r="D47" s="12" t="s">
        <v>83</v>
      </c>
      <c r="E47" s="12">
        <v>6.5</v>
      </c>
      <c r="F47" s="12"/>
      <c r="G47" s="12"/>
      <c r="H47" s="12">
        <f t="shared" si="4"/>
        <v>6.5</v>
      </c>
      <c r="I47" s="12">
        <v>4</v>
      </c>
      <c r="J47" s="11">
        <f t="shared" si="5"/>
        <v>26</v>
      </c>
      <c r="K47" s="12"/>
      <c r="L47" s="34"/>
      <c r="M47" s="12"/>
      <c r="N47" s="1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2:39" x14ac:dyDescent="0.25">
      <c r="B48" s="45" t="s">
        <v>76</v>
      </c>
      <c r="C48" s="51">
        <v>0</v>
      </c>
      <c r="D48" s="13" t="s">
        <v>25</v>
      </c>
      <c r="E48" s="13">
        <v>2</v>
      </c>
      <c r="F48" s="13"/>
      <c r="G48" s="13"/>
      <c r="H48" s="48">
        <f t="shared" si="4"/>
        <v>2</v>
      </c>
      <c r="I48" s="13">
        <v>4</v>
      </c>
      <c r="J48" s="14">
        <f t="shared" si="5"/>
        <v>8</v>
      </c>
      <c r="K48" s="12"/>
      <c r="L48" s="34"/>
      <c r="M48" s="12"/>
      <c r="N48" s="1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9:39" x14ac:dyDescent="0.25">
      <c r="I49" s="54" t="s">
        <v>23</v>
      </c>
      <c r="J49" s="55">
        <f>SUM(J37:J48)</f>
        <v>315.68</v>
      </c>
      <c r="K49" s="93"/>
      <c r="L49" s="93"/>
      <c r="M49" s="93"/>
      <c r="N49" s="9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9:39" x14ac:dyDescent="0.25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</sheetData>
  <mergeCells count="6">
    <mergeCell ref="AF2:AM2"/>
    <mergeCell ref="C2:I2"/>
    <mergeCell ref="C18:I18"/>
    <mergeCell ref="C35:I35"/>
    <mergeCell ref="P2:W2"/>
    <mergeCell ref="X2:A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1"/>
  <sheetViews>
    <sheetView zoomScale="80" zoomScaleNormal="80" workbookViewId="0">
      <selection activeCell="L47" sqref="L47:L49"/>
    </sheetView>
  </sheetViews>
  <sheetFormatPr defaultRowHeight="15" x14ac:dyDescent="0.25"/>
  <cols>
    <col min="2" max="2" width="34.140625" bestFit="1" customWidth="1"/>
    <col min="3" max="3" width="10" bestFit="1" customWidth="1"/>
    <col min="4" max="4" width="6.7109375" bestFit="1" customWidth="1"/>
    <col min="5" max="5" width="9.28515625" bestFit="1" customWidth="1"/>
    <col min="6" max="6" width="18.85546875" bestFit="1" customWidth="1"/>
    <col min="7" max="7" width="14" bestFit="1" customWidth="1"/>
    <col min="8" max="8" width="16.85546875" bestFit="1" customWidth="1"/>
    <col min="9" max="9" width="8.7109375" bestFit="1" customWidth="1"/>
    <col min="10" max="10" width="13.140625" bestFit="1" customWidth="1"/>
    <col min="11" max="12" width="13.140625" customWidth="1"/>
    <col min="13" max="13" width="8.140625" customWidth="1"/>
    <col min="14" max="14" width="6.5703125" bestFit="1" customWidth="1"/>
    <col min="15" max="15" width="8.7109375" style="183" bestFit="1" customWidth="1"/>
  </cols>
  <sheetData>
    <row r="1" spans="2:41" x14ac:dyDescent="0.25"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2:41" x14ac:dyDescent="0.25">
      <c r="B2" s="1" t="s">
        <v>35</v>
      </c>
      <c r="C2" s="267" t="s">
        <v>0</v>
      </c>
      <c r="D2" s="268"/>
      <c r="E2" s="268"/>
      <c r="F2" s="268"/>
      <c r="G2" s="268"/>
      <c r="H2" s="268"/>
      <c r="I2" s="269"/>
      <c r="J2" s="25"/>
      <c r="K2" s="5"/>
      <c r="L2" s="93" t="s">
        <v>243</v>
      </c>
      <c r="M2" s="5"/>
      <c r="N2" s="5"/>
      <c r="O2" s="189"/>
      <c r="P2" s="5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5"/>
    </row>
    <row r="3" spans="2:41" x14ac:dyDescent="0.25">
      <c r="C3" s="2" t="s">
        <v>44</v>
      </c>
      <c r="D3" s="28" t="s">
        <v>43</v>
      </c>
      <c r="E3" s="44" t="s">
        <v>47</v>
      </c>
      <c r="F3" s="28" t="s">
        <v>40</v>
      </c>
      <c r="G3" s="28" t="s">
        <v>45</v>
      </c>
      <c r="H3" s="28" t="s">
        <v>48</v>
      </c>
      <c r="I3" s="27" t="s">
        <v>41</v>
      </c>
      <c r="J3" s="28" t="s">
        <v>46</v>
      </c>
      <c r="K3" s="24"/>
      <c r="L3" s="24"/>
      <c r="M3" s="24"/>
      <c r="N3" s="24"/>
      <c r="O3" s="190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2:41" x14ac:dyDescent="0.25">
      <c r="B4" s="26" t="s">
        <v>71</v>
      </c>
      <c r="C4" s="49">
        <f>'Components &amp; Handling'!J10+'Components &amp; Handling'!J11</f>
        <v>4.05</v>
      </c>
      <c r="D4" s="43">
        <v>0</v>
      </c>
      <c r="E4" s="43">
        <v>0</v>
      </c>
      <c r="F4" s="43" t="s">
        <v>77</v>
      </c>
      <c r="G4" s="43">
        <f>(1+10+1+1+10+6+1)*0.36</f>
        <v>10.799999999999999</v>
      </c>
      <c r="H4" s="43">
        <f>C4+E4</f>
        <v>4.05</v>
      </c>
      <c r="I4" s="43">
        <v>4</v>
      </c>
      <c r="J4" s="47">
        <f>(G4+H4)*I4</f>
        <v>59.399999999999991</v>
      </c>
      <c r="K4" s="12"/>
      <c r="L4" s="12"/>
      <c r="M4" s="12"/>
      <c r="N4" s="12"/>
      <c r="O4" s="19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x14ac:dyDescent="0.25">
      <c r="B5" s="4" t="s">
        <v>72</v>
      </c>
      <c r="C5" s="15">
        <v>0</v>
      </c>
      <c r="D5" s="12" t="s">
        <v>80</v>
      </c>
      <c r="E5" s="12">
        <v>9</v>
      </c>
      <c r="F5" s="12"/>
      <c r="G5" s="12"/>
      <c r="H5" s="12">
        <f t="shared" ref="H5:H15" si="0">C5+E5</f>
        <v>9</v>
      </c>
      <c r="I5" s="12">
        <v>4</v>
      </c>
      <c r="J5" s="11">
        <f t="shared" ref="J5:J15" si="1">(G5+H5)*I5</f>
        <v>36</v>
      </c>
      <c r="K5" s="12"/>
      <c r="L5" s="12"/>
      <c r="M5" s="12"/>
      <c r="N5" s="12"/>
      <c r="O5" s="19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2:41" ht="15.75" thickBot="1" x14ac:dyDescent="0.3">
      <c r="B6" s="30" t="s">
        <v>76</v>
      </c>
      <c r="C6" s="15">
        <v>0</v>
      </c>
      <c r="D6" s="12" t="s">
        <v>81</v>
      </c>
      <c r="E6" s="12">
        <v>7.5</v>
      </c>
      <c r="F6" s="12"/>
      <c r="G6" s="12"/>
      <c r="H6" s="12">
        <f t="shared" si="0"/>
        <v>7.5</v>
      </c>
      <c r="I6" s="12">
        <v>4</v>
      </c>
      <c r="J6" s="11">
        <f t="shared" si="1"/>
        <v>30</v>
      </c>
      <c r="K6" s="12"/>
      <c r="L6" s="12"/>
      <c r="M6" s="12"/>
      <c r="N6" s="12"/>
      <c r="O6" s="19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x14ac:dyDescent="0.25">
      <c r="B7" s="4" t="s">
        <v>71</v>
      </c>
      <c r="C7" s="15">
        <f>'Components &amp; Handling'!J10+'Components &amp; Handling'!J11</f>
        <v>4.05</v>
      </c>
      <c r="D7" s="12">
        <v>0</v>
      </c>
      <c r="E7" s="12">
        <v>0</v>
      </c>
      <c r="F7" s="12" t="s">
        <v>77</v>
      </c>
      <c r="G7" s="12">
        <f>(1+10+1+1+10+6+1)*0.36</f>
        <v>10.799999999999999</v>
      </c>
      <c r="H7" s="12">
        <f t="shared" si="0"/>
        <v>4.05</v>
      </c>
      <c r="I7" s="12">
        <v>4</v>
      </c>
      <c r="J7" s="11">
        <f t="shared" si="1"/>
        <v>59.399999999999991</v>
      </c>
      <c r="K7" s="173" t="s">
        <v>239</v>
      </c>
      <c r="L7" s="174"/>
      <c r="M7" s="175"/>
      <c r="N7" s="187">
        <f>SUM(J4:J6)</f>
        <v>125.39999999999999</v>
      </c>
      <c r="O7" s="192">
        <f>N7/86400</f>
        <v>1.4513888888888888E-3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:41" x14ac:dyDescent="0.25">
      <c r="B8" s="4" t="s">
        <v>73</v>
      </c>
      <c r="C8" s="15">
        <v>0</v>
      </c>
      <c r="D8" s="12" t="s">
        <v>80</v>
      </c>
      <c r="E8" s="12">
        <v>9</v>
      </c>
      <c r="F8" s="12"/>
      <c r="G8" s="12"/>
      <c r="H8" s="12">
        <f t="shared" si="0"/>
        <v>9</v>
      </c>
      <c r="I8" s="12">
        <v>4</v>
      </c>
      <c r="J8" s="11">
        <f t="shared" si="1"/>
        <v>36</v>
      </c>
      <c r="K8" s="176" t="s">
        <v>240</v>
      </c>
      <c r="L8" s="12"/>
      <c r="M8" s="64"/>
      <c r="N8" s="63">
        <f>SUM(J7:J9)</f>
        <v>125.39999999999999</v>
      </c>
      <c r="O8" s="193">
        <f t="shared" ref="O8:O10" si="2">N8/86400</f>
        <v>1.4513888888888888E-3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2:41" x14ac:dyDescent="0.25">
      <c r="B9" s="30" t="s">
        <v>76</v>
      </c>
      <c r="C9" s="50">
        <v>0</v>
      </c>
      <c r="D9" s="12" t="s">
        <v>81</v>
      </c>
      <c r="E9" s="12">
        <v>7.5</v>
      </c>
      <c r="F9" s="12"/>
      <c r="G9" s="12"/>
      <c r="H9" s="12">
        <f t="shared" si="0"/>
        <v>7.5</v>
      </c>
      <c r="I9" s="46">
        <v>4</v>
      </c>
      <c r="J9" s="11">
        <f t="shared" si="1"/>
        <v>30</v>
      </c>
      <c r="K9" s="176" t="s">
        <v>241</v>
      </c>
      <c r="L9" s="12"/>
      <c r="M9" s="64"/>
      <c r="N9" s="63">
        <f>SUM(J10:J12)</f>
        <v>125.39999999999999</v>
      </c>
      <c r="O9" s="193">
        <f t="shared" si="2"/>
        <v>1.4513888888888888E-3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2:41" ht="15.75" thickBot="1" x14ac:dyDescent="0.3">
      <c r="B10" s="4" t="s">
        <v>71</v>
      </c>
      <c r="C10" s="15">
        <f>'Components &amp; Handling'!J10+'Components &amp; Handling'!J11</f>
        <v>4.05</v>
      </c>
      <c r="D10" s="12">
        <v>0</v>
      </c>
      <c r="E10" s="12">
        <v>0</v>
      </c>
      <c r="F10" s="12" t="s">
        <v>77</v>
      </c>
      <c r="G10" s="12">
        <f>(1+10+1+1+10+6+1)*0.36</f>
        <v>10.799999999999999</v>
      </c>
      <c r="H10" s="12">
        <f t="shared" si="0"/>
        <v>4.05</v>
      </c>
      <c r="I10" s="12">
        <v>4</v>
      </c>
      <c r="J10" s="11">
        <f t="shared" si="1"/>
        <v>59.399999999999991</v>
      </c>
      <c r="K10" s="177" t="s">
        <v>242</v>
      </c>
      <c r="L10" s="178"/>
      <c r="M10" s="179"/>
      <c r="N10" s="188">
        <f>SUM(J13:J15)</f>
        <v>125.39999999999999</v>
      </c>
      <c r="O10" s="194">
        <f t="shared" si="2"/>
        <v>1.4513888888888888E-3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2:41" x14ac:dyDescent="0.25">
      <c r="B11" s="4" t="s">
        <v>74</v>
      </c>
      <c r="C11" s="15">
        <v>0</v>
      </c>
      <c r="D11" s="12" t="s">
        <v>80</v>
      </c>
      <c r="E11" s="12">
        <v>9</v>
      </c>
      <c r="F11" s="12"/>
      <c r="G11" s="12"/>
      <c r="H11" s="12">
        <f t="shared" si="0"/>
        <v>9</v>
      </c>
      <c r="I11" s="12">
        <v>4</v>
      </c>
      <c r="J11" s="11">
        <f t="shared" si="1"/>
        <v>36</v>
      </c>
      <c r="K11" s="12"/>
      <c r="L11" s="12"/>
      <c r="M11" s="12"/>
      <c r="N11" s="12"/>
      <c r="O11" s="19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2:41" x14ac:dyDescent="0.25">
      <c r="B12" s="30" t="s">
        <v>76</v>
      </c>
      <c r="C12" s="50">
        <v>0</v>
      </c>
      <c r="D12" s="12" t="s">
        <v>81</v>
      </c>
      <c r="E12" s="12">
        <v>7.5</v>
      </c>
      <c r="F12" s="12"/>
      <c r="G12" s="12"/>
      <c r="H12" s="12">
        <f t="shared" si="0"/>
        <v>7.5</v>
      </c>
      <c r="I12" s="46">
        <v>4</v>
      </c>
      <c r="J12" s="11">
        <f t="shared" si="1"/>
        <v>30</v>
      </c>
      <c r="K12" s="12"/>
      <c r="L12" s="12"/>
      <c r="M12" s="12"/>
      <c r="N12" s="12"/>
      <c r="O12" s="19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2:41" x14ac:dyDescent="0.25">
      <c r="B13" s="4" t="s">
        <v>71</v>
      </c>
      <c r="C13" s="15">
        <f>'Components &amp; Handling'!J10+'Components &amp; Handling'!J11</f>
        <v>4.05</v>
      </c>
      <c r="D13" s="12">
        <v>0</v>
      </c>
      <c r="E13" s="12">
        <v>0</v>
      </c>
      <c r="F13" s="12" t="s">
        <v>77</v>
      </c>
      <c r="G13" s="12">
        <f>(1+10+1+1+10+6+1)*0.36</f>
        <v>10.799999999999999</v>
      </c>
      <c r="H13" s="12">
        <f t="shared" si="0"/>
        <v>4.05</v>
      </c>
      <c r="I13" s="12">
        <v>4</v>
      </c>
      <c r="J13" s="11">
        <f t="shared" si="1"/>
        <v>59.399999999999991</v>
      </c>
      <c r="K13" s="12"/>
      <c r="L13" s="12"/>
      <c r="M13" s="12"/>
      <c r="N13" s="12"/>
      <c r="O13" s="19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2:41" x14ac:dyDescent="0.25">
      <c r="B14" s="4" t="s">
        <v>75</v>
      </c>
      <c r="C14" s="15">
        <v>0</v>
      </c>
      <c r="D14" s="12" t="s">
        <v>80</v>
      </c>
      <c r="E14" s="12">
        <v>9</v>
      </c>
      <c r="F14" s="12"/>
      <c r="G14" s="12"/>
      <c r="H14" s="12">
        <f t="shared" si="0"/>
        <v>9</v>
      </c>
      <c r="I14" s="12">
        <v>4</v>
      </c>
      <c r="J14" s="11">
        <f t="shared" si="1"/>
        <v>36</v>
      </c>
      <c r="K14" s="12"/>
      <c r="L14" s="12"/>
      <c r="M14" s="12"/>
      <c r="N14" s="12"/>
      <c r="O14" s="19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2:41" x14ac:dyDescent="0.25">
      <c r="B15" s="45" t="s">
        <v>76</v>
      </c>
      <c r="C15" s="51">
        <v>0</v>
      </c>
      <c r="D15" s="13" t="s">
        <v>81</v>
      </c>
      <c r="E15" s="13">
        <v>7.5</v>
      </c>
      <c r="F15" s="13"/>
      <c r="G15" s="13"/>
      <c r="H15" s="48">
        <f t="shared" si="0"/>
        <v>7.5</v>
      </c>
      <c r="I15" s="13">
        <v>4</v>
      </c>
      <c r="J15" s="14">
        <f t="shared" si="1"/>
        <v>30</v>
      </c>
      <c r="K15" s="12"/>
      <c r="L15" s="12"/>
      <c r="M15" s="12"/>
      <c r="N15" s="12"/>
      <c r="O15" s="19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2:41" x14ac:dyDescent="0.25">
      <c r="B16" s="4"/>
      <c r="I16" s="56" t="s">
        <v>23</v>
      </c>
      <c r="J16" s="57">
        <f>SUM(J4:J15)</f>
        <v>501.59999999999997</v>
      </c>
      <c r="K16" s="136"/>
      <c r="L16" s="136"/>
      <c r="M16" s="136"/>
      <c r="N16" s="136"/>
      <c r="O16" s="19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2:41" x14ac:dyDescent="0.25"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2:41" x14ac:dyDescent="0.25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2:41" x14ac:dyDescent="0.25">
      <c r="B19" s="1" t="s">
        <v>35</v>
      </c>
      <c r="C19" s="267" t="s">
        <v>59</v>
      </c>
      <c r="D19" s="268"/>
      <c r="E19" s="268"/>
      <c r="F19" s="268"/>
      <c r="G19" s="268"/>
      <c r="H19" s="268"/>
      <c r="I19" s="269"/>
      <c r="J19" s="25"/>
      <c r="K19" s="5"/>
      <c r="L19" s="5"/>
      <c r="M19" s="5"/>
      <c r="N19" s="5"/>
      <c r="O19" s="18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2:41" x14ac:dyDescent="0.25">
      <c r="C20" s="2" t="s">
        <v>44</v>
      </c>
      <c r="D20" s="28" t="s">
        <v>43</v>
      </c>
      <c r="E20" s="44" t="s">
        <v>47</v>
      </c>
      <c r="F20" s="28" t="s">
        <v>40</v>
      </c>
      <c r="G20" s="28" t="s">
        <v>45</v>
      </c>
      <c r="H20" s="28" t="s">
        <v>48</v>
      </c>
      <c r="I20" s="27" t="s">
        <v>41</v>
      </c>
      <c r="J20" s="28" t="s">
        <v>46</v>
      </c>
      <c r="K20" s="24"/>
      <c r="L20" s="24"/>
      <c r="M20" s="24"/>
      <c r="N20" s="24"/>
      <c r="O20" s="19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2:41" x14ac:dyDescent="0.25">
      <c r="B21" s="26" t="s">
        <v>71</v>
      </c>
      <c r="C21" s="49">
        <f>'Components &amp; Handling'!J10+'Components &amp; Handling'!J11</f>
        <v>4.05</v>
      </c>
      <c r="D21" s="43">
        <v>0</v>
      </c>
      <c r="E21" s="43">
        <v>0</v>
      </c>
      <c r="F21" s="43" t="s">
        <v>82</v>
      </c>
      <c r="G21" s="43">
        <f>(1+3+1+1+3+3+1)*0.36</f>
        <v>4.68</v>
      </c>
      <c r="H21" s="43">
        <f>C21+E21</f>
        <v>4.05</v>
      </c>
      <c r="I21" s="43">
        <v>4</v>
      </c>
      <c r="J21" s="47">
        <f>(G21+H21)*I21</f>
        <v>34.92</v>
      </c>
      <c r="K21" s="12"/>
      <c r="L21" s="12"/>
      <c r="M21" s="12"/>
      <c r="N21" s="12"/>
      <c r="O21" s="19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2:41" x14ac:dyDescent="0.25">
      <c r="B22" s="4" t="s">
        <v>72</v>
      </c>
      <c r="C22" s="15">
        <v>0</v>
      </c>
      <c r="D22" s="12" t="s">
        <v>83</v>
      </c>
      <c r="E22" s="12">
        <v>6.5</v>
      </c>
      <c r="F22" s="12"/>
      <c r="G22" s="12"/>
      <c r="H22" s="12">
        <f t="shared" ref="H22:H32" si="3">C22+E22</f>
        <v>6.5</v>
      </c>
      <c r="I22" s="12">
        <v>4</v>
      </c>
      <c r="J22" s="11">
        <f t="shared" ref="J22:J32" si="4">(G22+H22)*I22</f>
        <v>26</v>
      </c>
      <c r="K22" s="12"/>
      <c r="L22" s="12"/>
      <c r="M22" s="12"/>
      <c r="N22" s="12"/>
      <c r="O22" s="19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2:41" ht="15.75" thickBot="1" x14ac:dyDescent="0.3">
      <c r="B23" s="30" t="s">
        <v>76</v>
      </c>
      <c r="C23" s="15">
        <v>0</v>
      </c>
      <c r="D23" s="12" t="s">
        <v>84</v>
      </c>
      <c r="E23" s="12">
        <v>4.5</v>
      </c>
      <c r="F23" s="12"/>
      <c r="G23" s="12"/>
      <c r="H23" s="12">
        <f t="shared" si="3"/>
        <v>4.5</v>
      </c>
      <c r="I23" s="12">
        <v>4</v>
      </c>
      <c r="J23" s="11">
        <f t="shared" si="4"/>
        <v>18</v>
      </c>
      <c r="K23" s="12"/>
      <c r="L23" s="12"/>
      <c r="M23" s="12"/>
      <c r="N23" s="12"/>
      <c r="O23" s="19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2:41" x14ac:dyDescent="0.25">
      <c r="B24" s="4" t="s">
        <v>71</v>
      </c>
      <c r="C24" s="15">
        <f>'Components &amp; Handling'!J10+'Components &amp; Handling'!J11</f>
        <v>4.05</v>
      </c>
      <c r="D24" s="12">
        <v>0</v>
      </c>
      <c r="E24" s="12">
        <v>0</v>
      </c>
      <c r="F24" s="12" t="s">
        <v>82</v>
      </c>
      <c r="G24" s="12">
        <f>(1+3+1+1+3+3+1)*0.36</f>
        <v>4.68</v>
      </c>
      <c r="H24" s="12">
        <f t="shared" si="3"/>
        <v>4.05</v>
      </c>
      <c r="I24" s="12">
        <v>4</v>
      </c>
      <c r="J24" s="11">
        <f t="shared" si="4"/>
        <v>34.92</v>
      </c>
      <c r="K24" s="173" t="s">
        <v>239</v>
      </c>
      <c r="L24" s="174"/>
      <c r="M24" s="175"/>
      <c r="N24" s="187">
        <f>SUM(J21:J23)</f>
        <v>78.92</v>
      </c>
      <c r="O24" s="192">
        <f t="shared" ref="O24:O27" si="5">N24/86400</f>
        <v>9.1342592592592593E-4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2:41" x14ac:dyDescent="0.25">
      <c r="B25" s="4" t="s">
        <v>73</v>
      </c>
      <c r="C25" s="15">
        <v>0</v>
      </c>
      <c r="D25" s="12" t="s">
        <v>83</v>
      </c>
      <c r="E25" s="12">
        <v>6.5</v>
      </c>
      <c r="F25" s="12"/>
      <c r="G25" s="12"/>
      <c r="H25" s="12">
        <f t="shared" si="3"/>
        <v>6.5</v>
      </c>
      <c r="I25" s="12">
        <v>4</v>
      </c>
      <c r="J25" s="11">
        <f t="shared" si="4"/>
        <v>26</v>
      </c>
      <c r="K25" s="176" t="s">
        <v>240</v>
      </c>
      <c r="L25" s="12"/>
      <c r="M25" s="64"/>
      <c r="N25" s="63">
        <f>SUM(J24:J26)</f>
        <v>78.92</v>
      </c>
      <c r="O25" s="193">
        <f t="shared" si="5"/>
        <v>9.1342592592592593E-4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2:41" x14ac:dyDescent="0.25">
      <c r="B26" s="30" t="s">
        <v>76</v>
      </c>
      <c r="C26" s="50">
        <v>0</v>
      </c>
      <c r="D26" s="12" t="s">
        <v>84</v>
      </c>
      <c r="E26" s="12">
        <v>4.5</v>
      </c>
      <c r="F26" s="12"/>
      <c r="G26" s="12"/>
      <c r="H26" s="12">
        <f t="shared" si="3"/>
        <v>4.5</v>
      </c>
      <c r="I26" s="46">
        <v>4</v>
      </c>
      <c r="J26" s="11">
        <f t="shared" si="4"/>
        <v>18</v>
      </c>
      <c r="K26" s="176" t="s">
        <v>241</v>
      </c>
      <c r="L26" s="12"/>
      <c r="M26" s="64"/>
      <c r="N26" s="63">
        <f>SUM(J27:J29)</f>
        <v>78.92</v>
      </c>
      <c r="O26" s="193">
        <f t="shared" si="5"/>
        <v>9.1342592592592593E-4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2:41" ht="15.75" thickBot="1" x14ac:dyDescent="0.3">
      <c r="B27" s="4" t="s">
        <v>71</v>
      </c>
      <c r="C27" s="15">
        <f>'Components &amp; Handling'!J10+'Components &amp; Handling'!J11</f>
        <v>4.05</v>
      </c>
      <c r="D27" s="12">
        <v>0</v>
      </c>
      <c r="E27" s="12">
        <v>0</v>
      </c>
      <c r="F27" s="12" t="s">
        <v>82</v>
      </c>
      <c r="G27" s="12">
        <f>(1+3+1+1+3+3+1)*0.36</f>
        <v>4.68</v>
      </c>
      <c r="H27" s="12">
        <f t="shared" si="3"/>
        <v>4.05</v>
      </c>
      <c r="I27" s="12">
        <v>4</v>
      </c>
      <c r="J27" s="11">
        <f t="shared" si="4"/>
        <v>34.92</v>
      </c>
      <c r="K27" s="177" t="s">
        <v>242</v>
      </c>
      <c r="L27" s="178"/>
      <c r="M27" s="179"/>
      <c r="N27" s="188">
        <f>SUM(J30:J32)</f>
        <v>78.92</v>
      </c>
      <c r="O27" s="194">
        <f t="shared" si="5"/>
        <v>9.1342592592592593E-4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2:41" x14ac:dyDescent="0.25">
      <c r="B28" s="4" t="s">
        <v>74</v>
      </c>
      <c r="C28" s="15">
        <v>0</v>
      </c>
      <c r="D28" s="12" t="s">
        <v>83</v>
      </c>
      <c r="E28" s="12">
        <v>6.5</v>
      </c>
      <c r="F28" s="12"/>
      <c r="G28" s="12"/>
      <c r="H28" s="12">
        <f t="shared" si="3"/>
        <v>6.5</v>
      </c>
      <c r="I28" s="12">
        <v>4</v>
      </c>
      <c r="J28" s="11">
        <f t="shared" si="4"/>
        <v>26</v>
      </c>
      <c r="K28" s="12"/>
      <c r="L28" s="12"/>
      <c r="M28" s="12"/>
      <c r="N28" s="12"/>
      <c r="O28" s="191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2:41" x14ac:dyDescent="0.25">
      <c r="B29" s="30" t="s">
        <v>76</v>
      </c>
      <c r="C29" s="50">
        <v>0</v>
      </c>
      <c r="D29" s="12" t="s">
        <v>84</v>
      </c>
      <c r="E29" s="12">
        <v>4.5</v>
      </c>
      <c r="F29" s="12"/>
      <c r="G29" s="12"/>
      <c r="H29" s="12">
        <f t="shared" si="3"/>
        <v>4.5</v>
      </c>
      <c r="I29" s="46">
        <v>4</v>
      </c>
      <c r="J29" s="11">
        <f t="shared" si="4"/>
        <v>18</v>
      </c>
      <c r="K29" s="12"/>
      <c r="L29" s="12"/>
      <c r="M29" s="12"/>
      <c r="N29" s="12"/>
      <c r="O29" s="19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2:41" x14ac:dyDescent="0.25">
      <c r="B30" s="4" t="s">
        <v>71</v>
      </c>
      <c r="C30" s="15">
        <f>'Components &amp; Handling'!J10+'Components &amp; Handling'!J11</f>
        <v>4.05</v>
      </c>
      <c r="D30" s="12">
        <v>0</v>
      </c>
      <c r="E30" s="12">
        <v>0</v>
      </c>
      <c r="F30" s="12" t="s">
        <v>82</v>
      </c>
      <c r="G30" s="12">
        <f>(1+3+1+1+3+3+1)*0.36</f>
        <v>4.68</v>
      </c>
      <c r="H30" s="12">
        <f t="shared" si="3"/>
        <v>4.05</v>
      </c>
      <c r="I30" s="12">
        <v>4</v>
      </c>
      <c r="J30" s="11">
        <f t="shared" si="4"/>
        <v>34.92</v>
      </c>
      <c r="K30" s="12"/>
      <c r="L30" s="12"/>
      <c r="M30" s="12"/>
      <c r="N30" s="12"/>
      <c r="O30" s="191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2:41" x14ac:dyDescent="0.25">
      <c r="B31" s="4" t="s">
        <v>75</v>
      </c>
      <c r="C31" s="15">
        <v>0</v>
      </c>
      <c r="D31" s="12" t="s">
        <v>83</v>
      </c>
      <c r="E31" s="12">
        <v>6.5</v>
      </c>
      <c r="F31" s="12"/>
      <c r="G31" s="12"/>
      <c r="H31" s="12">
        <f t="shared" si="3"/>
        <v>6.5</v>
      </c>
      <c r="I31" s="12">
        <v>4</v>
      </c>
      <c r="J31" s="11">
        <f t="shared" si="4"/>
        <v>26</v>
      </c>
      <c r="K31" s="12"/>
      <c r="L31" s="12"/>
      <c r="M31" s="12"/>
      <c r="N31" s="12"/>
      <c r="O31" s="191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2:41" x14ac:dyDescent="0.25">
      <c r="B32" s="45" t="s">
        <v>76</v>
      </c>
      <c r="C32" s="51">
        <v>0</v>
      </c>
      <c r="D32" s="13" t="s">
        <v>84</v>
      </c>
      <c r="E32" s="13">
        <v>4.5</v>
      </c>
      <c r="F32" s="13"/>
      <c r="G32" s="13"/>
      <c r="H32" s="48">
        <f t="shared" si="3"/>
        <v>4.5</v>
      </c>
      <c r="I32" s="13">
        <v>4</v>
      </c>
      <c r="J32" s="14">
        <f t="shared" si="4"/>
        <v>18</v>
      </c>
      <c r="K32" s="12"/>
      <c r="L32" s="12"/>
      <c r="M32" s="12"/>
      <c r="N32" s="12"/>
      <c r="O32" s="19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2:41" x14ac:dyDescent="0.25">
      <c r="B33" s="4"/>
      <c r="I33" s="56" t="s">
        <v>23</v>
      </c>
      <c r="J33" s="57">
        <f>SUM(J21:J32)</f>
        <v>315.68</v>
      </c>
      <c r="K33" s="136"/>
      <c r="L33" s="136"/>
      <c r="M33" s="136"/>
      <c r="N33" s="136"/>
      <c r="O33" s="19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2:41" x14ac:dyDescent="0.25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2:41" x14ac:dyDescent="0.25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2:41" ht="15" customHeight="1" x14ac:dyDescent="0.25">
      <c r="B36" s="1" t="s">
        <v>35</v>
      </c>
      <c r="C36" s="267" t="s">
        <v>70</v>
      </c>
      <c r="D36" s="268"/>
      <c r="E36" s="268"/>
      <c r="F36" s="268"/>
      <c r="G36" s="268"/>
      <c r="H36" s="268"/>
      <c r="I36" s="269"/>
      <c r="J36" s="25"/>
      <c r="K36" s="5"/>
      <c r="L36" s="5"/>
      <c r="M36" s="5"/>
      <c r="N36" s="5"/>
      <c r="O36" s="189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2:41" x14ac:dyDescent="0.25">
      <c r="C37" s="2" t="s">
        <v>44</v>
      </c>
      <c r="D37" s="28" t="s">
        <v>43</v>
      </c>
      <c r="E37" s="44" t="s">
        <v>47</v>
      </c>
      <c r="F37" s="28" t="s">
        <v>40</v>
      </c>
      <c r="G37" s="28" t="s">
        <v>45</v>
      </c>
      <c r="H37" s="28" t="s">
        <v>48</v>
      </c>
      <c r="I37" s="27" t="s">
        <v>41</v>
      </c>
      <c r="J37" s="28" t="s">
        <v>46</v>
      </c>
      <c r="K37" s="24"/>
      <c r="L37" s="24"/>
      <c r="M37" s="24"/>
      <c r="N37" s="24"/>
      <c r="O37" s="19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2:41" x14ac:dyDescent="0.25">
      <c r="B38" s="26" t="s">
        <v>71</v>
      </c>
      <c r="C38" s="49">
        <f>'Components &amp; Handling'!J10+'Components &amp; Handling'!J11</f>
        <v>4.05</v>
      </c>
      <c r="D38" s="43">
        <v>0</v>
      </c>
      <c r="E38" s="43">
        <v>0</v>
      </c>
      <c r="F38" s="43" t="s">
        <v>82</v>
      </c>
      <c r="G38" s="43">
        <f>(1+3+1+1+3+3+1)*0.36</f>
        <v>4.68</v>
      </c>
      <c r="H38" s="43">
        <f>C38+E38</f>
        <v>4.05</v>
      </c>
      <c r="I38" s="43">
        <v>4</v>
      </c>
      <c r="J38" s="47">
        <f>(G38+H38)*I38</f>
        <v>34.92</v>
      </c>
      <c r="K38" s="12"/>
      <c r="L38" s="12"/>
      <c r="M38" s="12"/>
      <c r="N38" s="12"/>
      <c r="O38" s="19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2:41" x14ac:dyDescent="0.25">
      <c r="B39" s="4" t="s">
        <v>72</v>
      </c>
      <c r="C39" s="15">
        <v>0</v>
      </c>
      <c r="D39" s="12" t="s">
        <v>83</v>
      </c>
      <c r="E39" s="12">
        <v>6.5</v>
      </c>
      <c r="F39" s="12"/>
      <c r="G39" s="12"/>
      <c r="H39" s="12">
        <f t="shared" ref="H39:H49" si="6">C39+E39</f>
        <v>6.5</v>
      </c>
      <c r="I39" s="12">
        <v>4</v>
      </c>
      <c r="J39" s="11">
        <f t="shared" ref="J39:J49" si="7">(G39+H39)*I39</f>
        <v>26</v>
      </c>
      <c r="K39" s="12"/>
      <c r="L39" s="12"/>
      <c r="M39" s="12"/>
      <c r="N39" s="12"/>
      <c r="O39" s="19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2:41" ht="15.75" thickBot="1" x14ac:dyDescent="0.3">
      <c r="B40" s="30" t="s">
        <v>76</v>
      </c>
      <c r="C40" s="15">
        <v>0</v>
      </c>
      <c r="D40" s="12" t="s">
        <v>25</v>
      </c>
      <c r="E40" s="12">
        <v>2</v>
      </c>
      <c r="F40" s="12"/>
      <c r="G40" s="12"/>
      <c r="H40" s="12">
        <f t="shared" si="6"/>
        <v>2</v>
      </c>
      <c r="I40" s="12">
        <v>4</v>
      </c>
      <c r="J40" s="11">
        <f t="shared" si="7"/>
        <v>8</v>
      </c>
      <c r="K40" s="12"/>
      <c r="L40" s="12"/>
      <c r="M40" s="12"/>
      <c r="N40" s="12"/>
      <c r="O40" s="19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2:41" x14ac:dyDescent="0.25">
      <c r="B41" s="4" t="s">
        <v>71</v>
      </c>
      <c r="C41" s="15">
        <f>'Components &amp; Handling'!J10+'Components &amp; Handling'!J11</f>
        <v>4.05</v>
      </c>
      <c r="D41" s="12">
        <v>0</v>
      </c>
      <c r="E41" s="12">
        <v>0</v>
      </c>
      <c r="F41" s="12" t="s">
        <v>82</v>
      </c>
      <c r="G41" s="12">
        <f>(1+3+1+1+3+3+1)*0.36</f>
        <v>4.68</v>
      </c>
      <c r="H41" s="12">
        <f t="shared" si="6"/>
        <v>4.05</v>
      </c>
      <c r="I41" s="12">
        <v>4</v>
      </c>
      <c r="J41" s="11">
        <f t="shared" si="7"/>
        <v>34.92</v>
      </c>
      <c r="K41" s="173" t="s">
        <v>239</v>
      </c>
      <c r="L41" s="174"/>
      <c r="M41" s="175"/>
      <c r="N41" s="187">
        <f>SUM(J38:J40)</f>
        <v>68.92</v>
      </c>
      <c r="O41" s="192">
        <f t="shared" ref="O41:O44" si="8">N41/86400</f>
        <v>7.9768518518518524E-4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2:41" x14ac:dyDescent="0.25">
      <c r="B42" s="4" t="s">
        <v>73</v>
      </c>
      <c r="C42" s="15">
        <v>0</v>
      </c>
      <c r="D42" s="12" t="s">
        <v>83</v>
      </c>
      <c r="E42" s="12">
        <v>6.5</v>
      </c>
      <c r="F42" s="12"/>
      <c r="G42" s="12"/>
      <c r="H42" s="12">
        <f t="shared" si="6"/>
        <v>6.5</v>
      </c>
      <c r="I42" s="12">
        <v>4</v>
      </c>
      <c r="J42" s="11">
        <f t="shared" si="7"/>
        <v>26</v>
      </c>
      <c r="K42" s="176" t="s">
        <v>240</v>
      </c>
      <c r="L42" s="12"/>
      <c r="M42" s="64"/>
      <c r="N42" s="63">
        <f>SUM(J41:J43)</f>
        <v>68.92</v>
      </c>
      <c r="O42" s="193">
        <f t="shared" si="8"/>
        <v>7.9768518518518524E-4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2:41" x14ac:dyDescent="0.25">
      <c r="B43" s="30" t="s">
        <v>76</v>
      </c>
      <c r="C43" s="50">
        <v>0</v>
      </c>
      <c r="D43" s="12" t="s">
        <v>25</v>
      </c>
      <c r="E43" s="12">
        <v>2</v>
      </c>
      <c r="F43" s="12"/>
      <c r="G43" s="12"/>
      <c r="H43" s="12">
        <f t="shared" si="6"/>
        <v>2</v>
      </c>
      <c r="I43" s="46">
        <v>4</v>
      </c>
      <c r="J43" s="11">
        <f t="shared" si="7"/>
        <v>8</v>
      </c>
      <c r="K43" s="176" t="s">
        <v>241</v>
      </c>
      <c r="L43" s="12"/>
      <c r="M43" s="64"/>
      <c r="N43" s="63">
        <f>SUM(J44:J46)</f>
        <v>68.92</v>
      </c>
      <c r="O43" s="193">
        <f t="shared" si="8"/>
        <v>7.9768518518518524E-4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2:41" ht="15.75" thickBot="1" x14ac:dyDescent="0.3">
      <c r="B44" s="4" t="s">
        <v>71</v>
      </c>
      <c r="C44" s="15">
        <f>'Components &amp; Handling'!J10+'Components &amp; Handling'!J11</f>
        <v>4.05</v>
      </c>
      <c r="D44" s="12">
        <v>0</v>
      </c>
      <c r="E44" s="12">
        <v>0</v>
      </c>
      <c r="F44" s="12" t="s">
        <v>82</v>
      </c>
      <c r="G44" s="12">
        <f>(1+3+1+1+3+3+1)*0.36</f>
        <v>4.68</v>
      </c>
      <c r="H44" s="12">
        <f t="shared" si="6"/>
        <v>4.05</v>
      </c>
      <c r="I44" s="12">
        <v>4</v>
      </c>
      <c r="J44" s="11">
        <f t="shared" si="7"/>
        <v>34.92</v>
      </c>
      <c r="K44" s="177" t="s">
        <v>242</v>
      </c>
      <c r="L44" s="178"/>
      <c r="M44" s="179"/>
      <c r="N44" s="188">
        <f>SUM(J47:J49)</f>
        <v>68.92</v>
      </c>
      <c r="O44" s="194">
        <f t="shared" si="8"/>
        <v>7.9768518518518524E-4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2:41" x14ac:dyDescent="0.25">
      <c r="B45" s="4" t="s">
        <v>74</v>
      </c>
      <c r="C45" s="15">
        <v>0</v>
      </c>
      <c r="D45" s="12" t="s">
        <v>83</v>
      </c>
      <c r="E45" s="12">
        <v>6.5</v>
      </c>
      <c r="F45" s="12"/>
      <c r="G45" s="12"/>
      <c r="H45" s="12">
        <f t="shared" si="6"/>
        <v>6.5</v>
      </c>
      <c r="I45" s="12">
        <v>4</v>
      </c>
      <c r="J45" s="11">
        <f t="shared" si="7"/>
        <v>26</v>
      </c>
      <c r="K45" s="12"/>
      <c r="L45" s="12"/>
      <c r="M45" s="12"/>
      <c r="N45" s="12"/>
      <c r="O45" s="191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2:41" x14ac:dyDescent="0.25">
      <c r="B46" s="30" t="s">
        <v>76</v>
      </c>
      <c r="C46" s="50">
        <v>0</v>
      </c>
      <c r="D46" s="12" t="s">
        <v>25</v>
      </c>
      <c r="E46" s="12">
        <v>2</v>
      </c>
      <c r="F46" s="12"/>
      <c r="G46" s="12"/>
      <c r="H46" s="12">
        <f t="shared" si="6"/>
        <v>2</v>
      </c>
      <c r="I46" s="46">
        <v>4</v>
      </c>
      <c r="J46" s="11">
        <f t="shared" si="7"/>
        <v>8</v>
      </c>
      <c r="K46" s="12"/>
      <c r="L46" s="12"/>
      <c r="M46" s="12"/>
      <c r="N46" s="12"/>
      <c r="O46" s="19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2:41" x14ac:dyDescent="0.25">
      <c r="B47" s="4" t="s">
        <v>71</v>
      </c>
      <c r="C47" s="15">
        <f>'Components &amp; Handling'!J10+'Components &amp; Handling'!J11</f>
        <v>4.05</v>
      </c>
      <c r="D47" s="12">
        <v>0</v>
      </c>
      <c r="E47" s="12">
        <v>0</v>
      </c>
      <c r="F47" s="12" t="s">
        <v>82</v>
      </c>
      <c r="G47" s="12">
        <f>(1+3+1+1+3+3+1)*0.36</f>
        <v>4.68</v>
      </c>
      <c r="H47" s="12">
        <f t="shared" si="6"/>
        <v>4.05</v>
      </c>
      <c r="I47" s="12">
        <v>4</v>
      </c>
      <c r="J47" s="11">
        <f t="shared" si="7"/>
        <v>34.92</v>
      </c>
      <c r="K47" s="12"/>
      <c r="L47" s="34"/>
      <c r="M47" s="12"/>
      <c r="N47" s="12"/>
      <c r="O47" s="191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2:41" x14ac:dyDescent="0.25">
      <c r="B48" s="4" t="s">
        <v>75</v>
      </c>
      <c r="C48" s="15">
        <v>0</v>
      </c>
      <c r="D48" s="12" t="s">
        <v>83</v>
      </c>
      <c r="E48" s="12">
        <v>6.5</v>
      </c>
      <c r="F48" s="12"/>
      <c r="G48" s="12"/>
      <c r="H48" s="12">
        <f t="shared" si="6"/>
        <v>6.5</v>
      </c>
      <c r="I48" s="12">
        <v>4</v>
      </c>
      <c r="J48" s="11">
        <f t="shared" si="7"/>
        <v>26</v>
      </c>
      <c r="K48" s="12"/>
      <c r="L48" s="34"/>
      <c r="M48" s="12"/>
      <c r="N48" s="12"/>
      <c r="O48" s="19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2:41" x14ac:dyDescent="0.25">
      <c r="B49" s="45" t="s">
        <v>76</v>
      </c>
      <c r="C49" s="51">
        <v>0</v>
      </c>
      <c r="D49" s="13" t="s">
        <v>25</v>
      </c>
      <c r="E49" s="13">
        <v>2</v>
      </c>
      <c r="F49" s="13"/>
      <c r="G49" s="13"/>
      <c r="H49" s="48">
        <f t="shared" si="6"/>
        <v>2</v>
      </c>
      <c r="I49" s="13">
        <v>4</v>
      </c>
      <c r="J49" s="14">
        <f t="shared" si="7"/>
        <v>8</v>
      </c>
      <c r="K49" s="12"/>
      <c r="L49" s="34"/>
      <c r="M49" s="12"/>
      <c r="N49" s="12"/>
      <c r="O49" s="19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2:41" x14ac:dyDescent="0.25">
      <c r="B50" s="4"/>
      <c r="I50" s="56" t="s">
        <v>23</v>
      </c>
      <c r="J50" s="57">
        <f>SUM(J38:J49)</f>
        <v>275.68</v>
      </c>
      <c r="K50" s="136"/>
      <c r="L50" s="136"/>
      <c r="M50" s="136"/>
      <c r="N50" s="136"/>
      <c r="O50" s="19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2:41" x14ac:dyDescent="0.25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</sheetData>
  <mergeCells count="6">
    <mergeCell ref="AG2:AN2"/>
    <mergeCell ref="C2:I2"/>
    <mergeCell ref="C19:I19"/>
    <mergeCell ref="C36:I36"/>
    <mergeCell ref="Q2:X2"/>
    <mergeCell ref="Y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0"/>
  <sheetViews>
    <sheetView zoomScale="80" zoomScaleNormal="80" workbookViewId="0">
      <selection activeCell="L46" sqref="L46:L48"/>
    </sheetView>
  </sheetViews>
  <sheetFormatPr defaultRowHeight="15" x14ac:dyDescent="0.25"/>
  <cols>
    <col min="2" max="2" width="37.140625" bestFit="1" customWidth="1"/>
    <col min="3" max="3" width="13.5703125" bestFit="1" customWidth="1"/>
    <col min="4" max="4" width="9.28515625" bestFit="1" customWidth="1"/>
    <col min="5" max="5" width="12.5703125" bestFit="1" customWidth="1"/>
    <col min="6" max="6" width="20.28515625" bestFit="1" customWidth="1"/>
    <col min="7" max="7" width="18.140625" bestFit="1" customWidth="1"/>
    <col min="8" max="8" width="22" bestFit="1" customWidth="1"/>
    <col min="9" max="9" width="11.42578125" bestFit="1" customWidth="1"/>
    <col min="10" max="10" width="13.140625" bestFit="1" customWidth="1"/>
    <col min="11" max="14" width="13.140625" customWidth="1"/>
    <col min="15" max="15" width="9.140625" style="169"/>
  </cols>
  <sheetData>
    <row r="2" spans="2:39" x14ac:dyDescent="0.25">
      <c r="B2" s="1" t="s">
        <v>35</v>
      </c>
      <c r="C2" s="267" t="s">
        <v>0</v>
      </c>
      <c r="D2" s="268"/>
      <c r="E2" s="268"/>
      <c r="F2" s="268"/>
      <c r="G2" s="268"/>
      <c r="H2" s="268"/>
      <c r="I2" s="269"/>
      <c r="J2" s="25"/>
      <c r="K2" s="5"/>
      <c r="L2" s="93" t="s">
        <v>243</v>
      </c>
      <c r="M2" s="5"/>
      <c r="N2" s="5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</row>
    <row r="3" spans="2:39" x14ac:dyDescent="0.25">
      <c r="C3" s="2" t="s">
        <v>44</v>
      </c>
      <c r="D3" s="28" t="s">
        <v>43</v>
      </c>
      <c r="E3" s="44" t="s">
        <v>47</v>
      </c>
      <c r="F3" s="28" t="s">
        <v>40</v>
      </c>
      <c r="G3" s="28" t="s">
        <v>45</v>
      </c>
      <c r="H3" s="28" t="s">
        <v>48</v>
      </c>
      <c r="I3" s="27" t="s">
        <v>41</v>
      </c>
      <c r="J3" s="28" t="s">
        <v>46</v>
      </c>
      <c r="K3" s="24"/>
      <c r="L3" s="24"/>
      <c r="M3" s="24"/>
      <c r="N3" s="2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x14ac:dyDescent="0.25">
      <c r="B4" s="26" t="s">
        <v>71</v>
      </c>
      <c r="C4" s="49">
        <f>'Components &amp; Handling'!J10+'Components &amp; Handling'!J11</f>
        <v>4.05</v>
      </c>
      <c r="D4" s="43">
        <v>0</v>
      </c>
      <c r="E4" s="43">
        <v>0</v>
      </c>
      <c r="F4" s="43" t="s">
        <v>77</v>
      </c>
      <c r="G4" s="43">
        <f>(1+10+1+1+10+6+1)*0.36</f>
        <v>10.799999999999999</v>
      </c>
      <c r="H4" s="43">
        <f>C4+E4</f>
        <v>4.05</v>
      </c>
      <c r="I4" s="43">
        <v>4</v>
      </c>
      <c r="J4" s="47">
        <f>(G4+H4)*I4</f>
        <v>59.399999999999991</v>
      </c>
      <c r="K4" s="12"/>
      <c r="L4" s="12"/>
      <c r="M4" s="12"/>
      <c r="N4" s="1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x14ac:dyDescent="0.25">
      <c r="B5" s="4" t="s">
        <v>72</v>
      </c>
      <c r="C5" s="15">
        <v>0</v>
      </c>
      <c r="D5" s="12" t="s">
        <v>83</v>
      </c>
      <c r="E5" s="12">
        <v>6.5</v>
      </c>
      <c r="F5" s="12"/>
      <c r="G5" s="12"/>
      <c r="H5" s="12">
        <f t="shared" ref="H5:H15" si="0">C5+E5</f>
        <v>6.5</v>
      </c>
      <c r="I5" s="12">
        <v>4</v>
      </c>
      <c r="J5" s="11">
        <f t="shared" ref="J5:J15" si="1">(G5+H5)*I5</f>
        <v>26</v>
      </c>
      <c r="K5" s="12"/>
      <c r="L5" s="12"/>
      <c r="M5" s="12"/>
      <c r="N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.75" thickBot="1" x14ac:dyDescent="0.3">
      <c r="B6" s="30" t="s">
        <v>76</v>
      </c>
      <c r="C6" s="15">
        <v>0</v>
      </c>
      <c r="D6" s="12" t="s">
        <v>84</v>
      </c>
      <c r="E6" s="12">
        <v>4.5</v>
      </c>
      <c r="F6" s="12"/>
      <c r="G6" s="12"/>
      <c r="H6" s="12">
        <f t="shared" si="0"/>
        <v>4.5</v>
      </c>
      <c r="I6" s="12">
        <v>4</v>
      </c>
      <c r="J6" s="11">
        <f t="shared" si="1"/>
        <v>18</v>
      </c>
      <c r="K6" s="12"/>
      <c r="L6" s="12"/>
      <c r="M6" s="12"/>
      <c r="N6" s="12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x14ac:dyDescent="0.25">
      <c r="B7" s="4" t="s">
        <v>71</v>
      </c>
      <c r="C7" s="15">
        <f>'Components &amp; Handling'!J10+'Components &amp; Handling'!J11</f>
        <v>4.05</v>
      </c>
      <c r="D7" s="12">
        <v>0</v>
      </c>
      <c r="E7" s="12">
        <v>0</v>
      </c>
      <c r="F7" s="12" t="s">
        <v>77</v>
      </c>
      <c r="G7" s="12">
        <f>(1+10+1+1+10+6+1)*0.36</f>
        <v>10.799999999999999</v>
      </c>
      <c r="H7" s="12">
        <f t="shared" si="0"/>
        <v>4.05</v>
      </c>
      <c r="I7" s="12">
        <v>4</v>
      </c>
      <c r="J7" s="11">
        <f t="shared" si="1"/>
        <v>59.399999999999991</v>
      </c>
      <c r="K7" s="173" t="s">
        <v>239</v>
      </c>
      <c r="L7" s="174"/>
      <c r="M7" s="175"/>
      <c r="N7" s="187">
        <f>SUM(J4:J6)</f>
        <v>103.39999999999999</v>
      </c>
      <c r="O7" s="170">
        <f>N7/86400</f>
        <v>1.1967592592592592E-3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39" x14ac:dyDescent="0.25">
      <c r="B8" s="4" t="s">
        <v>73</v>
      </c>
      <c r="C8" s="15">
        <v>0</v>
      </c>
      <c r="D8" s="12" t="s">
        <v>83</v>
      </c>
      <c r="E8" s="12">
        <v>6.5</v>
      </c>
      <c r="F8" s="12"/>
      <c r="G8" s="12"/>
      <c r="H8" s="12">
        <f t="shared" si="0"/>
        <v>6.5</v>
      </c>
      <c r="I8" s="12">
        <v>4</v>
      </c>
      <c r="J8" s="11">
        <f t="shared" si="1"/>
        <v>26</v>
      </c>
      <c r="K8" s="176" t="s">
        <v>240</v>
      </c>
      <c r="L8" s="12"/>
      <c r="M8" s="64"/>
      <c r="N8" s="63">
        <f>SUM(J7:J9)</f>
        <v>103.39999999999999</v>
      </c>
      <c r="O8" s="171">
        <f t="shared" ref="O8:O10" si="2">N8/86400</f>
        <v>1.1967592592592592E-3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x14ac:dyDescent="0.25">
      <c r="B9" s="30" t="s">
        <v>76</v>
      </c>
      <c r="C9" s="50">
        <v>0</v>
      </c>
      <c r="D9" s="12" t="s">
        <v>84</v>
      </c>
      <c r="E9" s="12">
        <v>4.5</v>
      </c>
      <c r="F9" s="12"/>
      <c r="G9" s="12"/>
      <c r="H9" s="12">
        <f t="shared" si="0"/>
        <v>4.5</v>
      </c>
      <c r="I9" s="46">
        <v>4</v>
      </c>
      <c r="J9" s="11">
        <f t="shared" si="1"/>
        <v>18</v>
      </c>
      <c r="K9" s="176" t="s">
        <v>241</v>
      </c>
      <c r="L9" s="12"/>
      <c r="M9" s="64"/>
      <c r="N9" s="63">
        <f>SUM(J10:J12)</f>
        <v>103.39999999999999</v>
      </c>
      <c r="O9" s="171">
        <f t="shared" si="2"/>
        <v>1.1967592592592592E-3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2:39" ht="15.75" thickBot="1" x14ac:dyDescent="0.3">
      <c r="B10" s="4" t="s">
        <v>71</v>
      </c>
      <c r="C10" s="15">
        <f>'Components &amp; Handling'!J10+'Components &amp; Handling'!J11</f>
        <v>4.05</v>
      </c>
      <c r="D10" s="12">
        <v>0</v>
      </c>
      <c r="E10" s="12">
        <v>0</v>
      </c>
      <c r="F10" s="12" t="s">
        <v>77</v>
      </c>
      <c r="G10" s="12">
        <f>(1+10+1+1+10+6+1)*0.36</f>
        <v>10.799999999999999</v>
      </c>
      <c r="H10" s="12">
        <f t="shared" si="0"/>
        <v>4.05</v>
      </c>
      <c r="I10" s="12">
        <v>4</v>
      </c>
      <c r="J10" s="11">
        <f t="shared" si="1"/>
        <v>59.399999999999991</v>
      </c>
      <c r="K10" s="177" t="s">
        <v>242</v>
      </c>
      <c r="L10" s="178"/>
      <c r="M10" s="179"/>
      <c r="N10" s="188">
        <f>SUM(J13:J15)</f>
        <v>103.39999999999999</v>
      </c>
      <c r="O10" s="172">
        <f t="shared" si="2"/>
        <v>1.1967592592592592E-3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2:39" x14ac:dyDescent="0.25">
      <c r="B11" s="4" t="s">
        <v>74</v>
      </c>
      <c r="C11" s="15">
        <v>0</v>
      </c>
      <c r="D11" s="12" t="s">
        <v>83</v>
      </c>
      <c r="E11" s="12">
        <v>6.5</v>
      </c>
      <c r="F11" s="12"/>
      <c r="G11" s="12"/>
      <c r="H11" s="12">
        <f t="shared" si="0"/>
        <v>6.5</v>
      </c>
      <c r="I11" s="12">
        <v>4</v>
      </c>
      <c r="J11" s="11">
        <f t="shared" si="1"/>
        <v>26</v>
      </c>
      <c r="K11" s="12"/>
      <c r="L11" s="12"/>
      <c r="M11" s="12"/>
      <c r="N11" s="1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39" x14ac:dyDescent="0.25">
      <c r="B12" s="30" t="s">
        <v>76</v>
      </c>
      <c r="C12" s="50">
        <v>0</v>
      </c>
      <c r="D12" s="12" t="s">
        <v>84</v>
      </c>
      <c r="E12" s="12">
        <v>4.5</v>
      </c>
      <c r="F12" s="12"/>
      <c r="G12" s="12"/>
      <c r="H12" s="12">
        <f t="shared" si="0"/>
        <v>4.5</v>
      </c>
      <c r="I12" s="46">
        <v>4</v>
      </c>
      <c r="J12" s="11">
        <f t="shared" si="1"/>
        <v>18</v>
      </c>
      <c r="K12" s="12"/>
      <c r="L12" s="12"/>
      <c r="M12" s="12"/>
      <c r="N12" s="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x14ac:dyDescent="0.25">
      <c r="B13" s="4" t="s">
        <v>71</v>
      </c>
      <c r="C13" s="15">
        <f>'Components &amp; Handling'!J10+'Components &amp; Handling'!J11</f>
        <v>4.05</v>
      </c>
      <c r="D13" s="12">
        <v>0</v>
      </c>
      <c r="E13" s="12">
        <v>0</v>
      </c>
      <c r="F13" s="12" t="s">
        <v>77</v>
      </c>
      <c r="G13" s="12">
        <f>(1+10+1+1+10+6+1)*0.36</f>
        <v>10.799999999999999</v>
      </c>
      <c r="H13" s="12">
        <f t="shared" si="0"/>
        <v>4.05</v>
      </c>
      <c r="I13" s="12">
        <v>4</v>
      </c>
      <c r="J13" s="11">
        <f t="shared" si="1"/>
        <v>59.399999999999991</v>
      </c>
      <c r="K13" s="12"/>
      <c r="L13" s="12"/>
      <c r="M13" s="12"/>
      <c r="N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39" x14ac:dyDescent="0.25">
      <c r="B14" s="4" t="s">
        <v>75</v>
      </c>
      <c r="C14" s="15">
        <v>0</v>
      </c>
      <c r="D14" s="12" t="s">
        <v>83</v>
      </c>
      <c r="E14" s="12">
        <v>6.5</v>
      </c>
      <c r="F14" s="12"/>
      <c r="G14" s="12"/>
      <c r="H14" s="12">
        <f t="shared" si="0"/>
        <v>6.5</v>
      </c>
      <c r="I14" s="12">
        <v>4</v>
      </c>
      <c r="J14" s="11">
        <f t="shared" si="1"/>
        <v>26</v>
      </c>
      <c r="K14" s="12"/>
      <c r="L14" s="12"/>
      <c r="M14" s="12"/>
      <c r="N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x14ac:dyDescent="0.25">
      <c r="B15" s="45" t="s">
        <v>76</v>
      </c>
      <c r="C15" s="51">
        <v>0</v>
      </c>
      <c r="D15" s="13" t="s">
        <v>84</v>
      </c>
      <c r="E15" s="13">
        <v>4.5</v>
      </c>
      <c r="F15" s="13"/>
      <c r="G15" s="13"/>
      <c r="H15" s="48">
        <f t="shared" si="0"/>
        <v>4.5</v>
      </c>
      <c r="I15" s="13">
        <v>4</v>
      </c>
      <c r="J15" s="14">
        <f t="shared" si="1"/>
        <v>18</v>
      </c>
      <c r="K15" s="12"/>
      <c r="L15" s="12"/>
      <c r="M15" s="12"/>
      <c r="N15" s="12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39" x14ac:dyDescent="0.25">
      <c r="B16" s="4"/>
      <c r="I16" s="56" t="s">
        <v>23</v>
      </c>
      <c r="J16" s="57">
        <f>SUM(J4:J15)</f>
        <v>413.59999999999997</v>
      </c>
      <c r="K16" s="136"/>
      <c r="L16" s="136"/>
      <c r="M16" s="136"/>
      <c r="N16" s="13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x14ac:dyDescent="0.25"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x14ac:dyDescent="0.25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x14ac:dyDescent="0.25">
      <c r="B19" s="1" t="s">
        <v>35</v>
      </c>
      <c r="C19" s="267" t="s">
        <v>59</v>
      </c>
      <c r="D19" s="268"/>
      <c r="E19" s="268"/>
      <c r="F19" s="268"/>
      <c r="G19" s="268"/>
      <c r="H19" s="268"/>
      <c r="I19" s="269"/>
      <c r="J19" s="25"/>
      <c r="K19" s="5"/>
      <c r="L19" s="5"/>
      <c r="M19" s="5"/>
      <c r="N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x14ac:dyDescent="0.25">
      <c r="C20" s="2" t="s">
        <v>44</v>
      </c>
      <c r="D20" s="28" t="s">
        <v>43</v>
      </c>
      <c r="E20" s="44" t="s">
        <v>47</v>
      </c>
      <c r="F20" s="28" t="s">
        <v>40</v>
      </c>
      <c r="G20" s="28" t="s">
        <v>45</v>
      </c>
      <c r="H20" s="28" t="s">
        <v>48</v>
      </c>
      <c r="I20" s="27" t="s">
        <v>41</v>
      </c>
      <c r="J20" s="28" t="s">
        <v>46</v>
      </c>
      <c r="K20" s="24"/>
      <c r="L20" s="24"/>
      <c r="M20" s="24"/>
      <c r="N20" s="2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x14ac:dyDescent="0.25">
      <c r="B21" s="26" t="s">
        <v>71</v>
      </c>
      <c r="C21" s="49">
        <f>'Components &amp; Handling'!J10+'Components &amp; Handling'!J11</f>
        <v>4.05</v>
      </c>
      <c r="D21" s="43">
        <v>0</v>
      </c>
      <c r="E21" s="43">
        <v>0</v>
      </c>
      <c r="F21" s="43" t="s">
        <v>85</v>
      </c>
      <c r="G21" s="43">
        <f>(1+6+1+1+6+3+1)*0.36</f>
        <v>6.84</v>
      </c>
      <c r="H21" s="43">
        <f>C21+E21</f>
        <v>4.05</v>
      </c>
      <c r="I21" s="43">
        <v>4</v>
      </c>
      <c r="J21" s="47">
        <f>(G21+H21)*I21</f>
        <v>43.56</v>
      </c>
      <c r="K21" s="12"/>
      <c r="L21" s="12"/>
      <c r="M21" s="12"/>
      <c r="N21" s="1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x14ac:dyDescent="0.25">
      <c r="B22" s="4" t="s">
        <v>72</v>
      </c>
      <c r="C22" s="15">
        <v>0</v>
      </c>
      <c r="D22" s="12" t="s">
        <v>80</v>
      </c>
      <c r="E22" s="12">
        <v>9</v>
      </c>
      <c r="F22" s="12"/>
      <c r="G22" s="12"/>
      <c r="H22" s="12">
        <f t="shared" ref="H22:H32" si="3">C22+E22</f>
        <v>9</v>
      </c>
      <c r="I22" s="12">
        <v>4</v>
      </c>
      <c r="J22" s="11">
        <f t="shared" ref="J22:J32" si="4">(G22+H22)*I22</f>
        <v>36</v>
      </c>
      <c r="K22" s="12"/>
      <c r="L22" s="12"/>
      <c r="M22" s="12"/>
      <c r="N22" s="12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ht="15.75" thickBot="1" x14ac:dyDescent="0.3">
      <c r="B23" s="30" t="s">
        <v>76</v>
      </c>
      <c r="C23" s="15">
        <v>0</v>
      </c>
      <c r="D23" s="12" t="s">
        <v>81</v>
      </c>
      <c r="E23" s="12">
        <v>7.5</v>
      </c>
      <c r="F23" s="12"/>
      <c r="G23" s="12"/>
      <c r="H23" s="12">
        <f t="shared" si="3"/>
        <v>7.5</v>
      </c>
      <c r="I23" s="12">
        <v>4</v>
      </c>
      <c r="J23" s="11">
        <f t="shared" si="4"/>
        <v>30</v>
      </c>
      <c r="K23" s="12"/>
      <c r="L23" s="12"/>
      <c r="M23" s="12"/>
      <c r="N23" s="1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x14ac:dyDescent="0.25">
      <c r="B24" s="4" t="s">
        <v>71</v>
      </c>
      <c r="C24" s="15">
        <f>'Components &amp; Handling'!J10+'Components &amp; Handling'!J11</f>
        <v>4.05</v>
      </c>
      <c r="D24" s="12">
        <v>0</v>
      </c>
      <c r="E24" s="12">
        <v>0</v>
      </c>
      <c r="F24" s="12" t="s">
        <v>85</v>
      </c>
      <c r="G24" s="12">
        <f>(1+6+1+1+6+3+1)*0.36</f>
        <v>6.84</v>
      </c>
      <c r="H24" s="12">
        <f t="shared" si="3"/>
        <v>4.05</v>
      </c>
      <c r="I24" s="12">
        <v>4</v>
      </c>
      <c r="J24" s="11">
        <f t="shared" si="4"/>
        <v>43.56</v>
      </c>
      <c r="K24" s="173" t="s">
        <v>239</v>
      </c>
      <c r="L24" s="174"/>
      <c r="M24" s="175"/>
      <c r="N24" s="187">
        <f>SUM(J21:J23)</f>
        <v>109.56</v>
      </c>
      <c r="O24" s="170">
        <f t="shared" ref="O24:O27" si="5">N24/86400</f>
        <v>1.2680555555555557E-3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x14ac:dyDescent="0.25">
      <c r="B25" s="4" t="s">
        <v>73</v>
      </c>
      <c r="C25" s="15">
        <v>0</v>
      </c>
      <c r="D25" s="12" t="s">
        <v>80</v>
      </c>
      <c r="E25" s="12">
        <v>9</v>
      </c>
      <c r="F25" s="12"/>
      <c r="G25" s="12"/>
      <c r="H25" s="12">
        <f t="shared" si="3"/>
        <v>9</v>
      </c>
      <c r="I25" s="12">
        <v>4</v>
      </c>
      <c r="J25" s="11">
        <f t="shared" si="4"/>
        <v>36</v>
      </c>
      <c r="K25" s="176" t="s">
        <v>240</v>
      </c>
      <c r="L25" s="12"/>
      <c r="M25" s="64"/>
      <c r="N25" s="63">
        <f>SUM(J24:J26)</f>
        <v>109.56</v>
      </c>
      <c r="O25" s="171">
        <f t="shared" si="5"/>
        <v>1.2680555555555557E-3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x14ac:dyDescent="0.25">
      <c r="B26" s="30" t="s">
        <v>76</v>
      </c>
      <c r="C26" s="50">
        <v>0</v>
      </c>
      <c r="D26" s="12" t="s">
        <v>81</v>
      </c>
      <c r="E26" s="12">
        <v>7.5</v>
      </c>
      <c r="F26" s="12"/>
      <c r="G26" s="12"/>
      <c r="H26" s="12">
        <f t="shared" si="3"/>
        <v>7.5</v>
      </c>
      <c r="I26" s="46">
        <v>4</v>
      </c>
      <c r="J26" s="11">
        <f t="shared" si="4"/>
        <v>30</v>
      </c>
      <c r="K26" s="176" t="s">
        <v>241</v>
      </c>
      <c r="L26" s="12"/>
      <c r="M26" s="64"/>
      <c r="N26" s="63">
        <f>SUM(J27:J29)</f>
        <v>109.56</v>
      </c>
      <c r="O26" s="171">
        <f t="shared" si="5"/>
        <v>1.2680555555555557E-3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15.75" thickBot="1" x14ac:dyDescent="0.3">
      <c r="B27" s="4" t="s">
        <v>71</v>
      </c>
      <c r="C27" s="15">
        <f>'Components &amp; Handling'!J10+'Components &amp; Handling'!J11</f>
        <v>4.05</v>
      </c>
      <c r="D27" s="12">
        <v>0</v>
      </c>
      <c r="E27" s="12">
        <v>0</v>
      </c>
      <c r="F27" s="12" t="s">
        <v>85</v>
      </c>
      <c r="G27" s="12">
        <f>(1+6+1+1+6+3+1)*0.36</f>
        <v>6.84</v>
      </c>
      <c r="H27" s="12">
        <f t="shared" si="3"/>
        <v>4.05</v>
      </c>
      <c r="I27" s="12">
        <v>4</v>
      </c>
      <c r="J27" s="11">
        <f t="shared" si="4"/>
        <v>43.56</v>
      </c>
      <c r="K27" s="177" t="s">
        <v>242</v>
      </c>
      <c r="L27" s="178"/>
      <c r="M27" s="179"/>
      <c r="N27" s="188">
        <f>SUM(J30:J32)</f>
        <v>109.56</v>
      </c>
      <c r="O27" s="172">
        <f t="shared" si="5"/>
        <v>1.2680555555555557E-3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x14ac:dyDescent="0.25">
      <c r="B28" s="4" t="s">
        <v>74</v>
      </c>
      <c r="C28" s="15">
        <v>0</v>
      </c>
      <c r="D28" s="12" t="s">
        <v>80</v>
      </c>
      <c r="E28" s="12">
        <v>9</v>
      </c>
      <c r="F28" s="12"/>
      <c r="G28" s="12"/>
      <c r="H28" s="12">
        <f t="shared" si="3"/>
        <v>9</v>
      </c>
      <c r="I28" s="12">
        <v>4</v>
      </c>
      <c r="J28" s="11">
        <f t="shared" si="4"/>
        <v>36</v>
      </c>
      <c r="K28" s="12"/>
      <c r="L28" s="12"/>
      <c r="M28" s="12"/>
      <c r="N28" s="1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x14ac:dyDescent="0.25">
      <c r="B29" s="30" t="s">
        <v>76</v>
      </c>
      <c r="C29" s="50">
        <v>0</v>
      </c>
      <c r="D29" s="12" t="s">
        <v>81</v>
      </c>
      <c r="E29" s="12">
        <v>7.5</v>
      </c>
      <c r="F29" s="12"/>
      <c r="G29" s="12"/>
      <c r="H29" s="12">
        <f t="shared" si="3"/>
        <v>7.5</v>
      </c>
      <c r="I29" s="46">
        <v>4</v>
      </c>
      <c r="J29" s="11">
        <f t="shared" si="4"/>
        <v>30</v>
      </c>
      <c r="K29" s="12"/>
      <c r="L29" s="12"/>
      <c r="M29" s="12"/>
      <c r="N29" s="12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x14ac:dyDescent="0.25">
      <c r="B30" s="4" t="s">
        <v>71</v>
      </c>
      <c r="C30" s="15">
        <f>'Components &amp; Handling'!J10+'Components &amp; Handling'!J11</f>
        <v>4.05</v>
      </c>
      <c r="D30" s="12">
        <v>0</v>
      </c>
      <c r="E30" s="12">
        <v>0</v>
      </c>
      <c r="F30" s="12" t="s">
        <v>85</v>
      </c>
      <c r="G30" s="12">
        <f>(1+6+1+1+6+3+1)*0.36</f>
        <v>6.84</v>
      </c>
      <c r="H30" s="12">
        <f t="shared" si="3"/>
        <v>4.05</v>
      </c>
      <c r="I30" s="12">
        <v>4</v>
      </c>
      <c r="J30" s="11">
        <f t="shared" si="4"/>
        <v>43.56</v>
      </c>
      <c r="K30" s="12"/>
      <c r="L30" s="12"/>
      <c r="M30" s="12"/>
      <c r="N30" s="1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x14ac:dyDescent="0.25">
      <c r="B31" s="4" t="s">
        <v>75</v>
      </c>
      <c r="C31" s="15">
        <v>0</v>
      </c>
      <c r="D31" s="12" t="s">
        <v>80</v>
      </c>
      <c r="E31" s="12">
        <v>9</v>
      </c>
      <c r="F31" s="12"/>
      <c r="G31" s="12"/>
      <c r="H31" s="12">
        <f t="shared" si="3"/>
        <v>9</v>
      </c>
      <c r="I31" s="12">
        <v>4</v>
      </c>
      <c r="J31" s="11">
        <f t="shared" si="4"/>
        <v>36</v>
      </c>
      <c r="K31" s="12"/>
      <c r="L31" s="12"/>
      <c r="M31" s="12"/>
      <c r="N31" s="1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x14ac:dyDescent="0.25">
      <c r="B32" s="45" t="s">
        <v>76</v>
      </c>
      <c r="C32" s="51">
        <v>0</v>
      </c>
      <c r="D32" s="13" t="s">
        <v>81</v>
      </c>
      <c r="E32" s="13">
        <v>7.5</v>
      </c>
      <c r="F32" s="13"/>
      <c r="G32" s="13"/>
      <c r="H32" s="48">
        <f t="shared" si="3"/>
        <v>7.5</v>
      </c>
      <c r="I32" s="13">
        <v>4</v>
      </c>
      <c r="J32" s="14">
        <f t="shared" si="4"/>
        <v>30</v>
      </c>
      <c r="K32" s="12"/>
      <c r="L32" s="12"/>
      <c r="M32" s="12"/>
      <c r="N32" s="12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x14ac:dyDescent="0.25">
      <c r="B33" s="4"/>
      <c r="I33" s="56" t="s">
        <v>23</v>
      </c>
      <c r="J33" s="57">
        <f>SUM(J21:J32)</f>
        <v>438.24</v>
      </c>
      <c r="K33" s="136"/>
      <c r="L33" s="136"/>
      <c r="M33" s="136"/>
      <c r="N33" s="13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x14ac:dyDescent="0.25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x14ac:dyDescent="0.25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ht="15" customHeight="1" x14ac:dyDescent="0.25">
      <c r="B36" s="1" t="s">
        <v>35</v>
      </c>
      <c r="C36" s="267" t="s">
        <v>70</v>
      </c>
      <c r="D36" s="268"/>
      <c r="E36" s="268"/>
      <c r="F36" s="268"/>
      <c r="G36" s="268"/>
      <c r="H36" s="268"/>
      <c r="I36" s="269"/>
      <c r="J36" s="25"/>
      <c r="K36" s="5"/>
      <c r="L36" s="5"/>
      <c r="M36" s="5"/>
      <c r="N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x14ac:dyDescent="0.25">
      <c r="C37" s="2" t="s">
        <v>44</v>
      </c>
      <c r="D37" s="28" t="s">
        <v>43</v>
      </c>
      <c r="E37" s="44" t="s">
        <v>47</v>
      </c>
      <c r="F37" s="28" t="s">
        <v>40</v>
      </c>
      <c r="G37" s="28" t="s">
        <v>45</v>
      </c>
      <c r="H37" s="28" t="s">
        <v>48</v>
      </c>
      <c r="I37" s="27" t="s">
        <v>41</v>
      </c>
      <c r="J37" s="28" t="s">
        <v>46</v>
      </c>
      <c r="K37" s="24"/>
      <c r="L37" s="24"/>
      <c r="M37" s="24"/>
      <c r="N37" s="2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x14ac:dyDescent="0.25">
      <c r="B38" s="26" t="s">
        <v>71</v>
      </c>
      <c r="C38" s="49">
        <f>'Components &amp; Handling'!J10+'Components &amp; Handling'!J11</f>
        <v>4.05</v>
      </c>
      <c r="D38" s="43">
        <v>0</v>
      </c>
      <c r="E38" s="43">
        <v>0</v>
      </c>
      <c r="F38" s="43" t="s">
        <v>85</v>
      </c>
      <c r="G38" s="43">
        <f>(1+6+1+1+6+3+1)*0.36</f>
        <v>6.84</v>
      </c>
      <c r="H38" s="43">
        <f>C38+E38</f>
        <v>4.05</v>
      </c>
      <c r="I38" s="43">
        <v>4</v>
      </c>
      <c r="J38" s="47">
        <f>(G38+H38)*I38</f>
        <v>43.56</v>
      </c>
      <c r="K38" s="12"/>
      <c r="L38" s="12"/>
      <c r="M38" s="12"/>
      <c r="N38" s="12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x14ac:dyDescent="0.25">
      <c r="B39" s="4" t="s">
        <v>72</v>
      </c>
      <c r="C39" s="15">
        <v>0</v>
      </c>
      <c r="D39" s="12" t="s">
        <v>83</v>
      </c>
      <c r="E39" s="12">
        <v>6.5</v>
      </c>
      <c r="F39" s="12"/>
      <c r="G39" s="12"/>
      <c r="H39" s="12">
        <f t="shared" ref="H39:H49" si="6">C39+E39</f>
        <v>6.5</v>
      </c>
      <c r="I39" s="12">
        <v>4</v>
      </c>
      <c r="J39" s="11">
        <f t="shared" ref="J39:J49" si="7">(G39+H39)*I39</f>
        <v>26</v>
      </c>
      <c r="K39" s="12"/>
      <c r="L39" s="12"/>
      <c r="M39" s="12"/>
      <c r="N39" s="1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ht="15.75" thickBot="1" x14ac:dyDescent="0.3">
      <c r="B40" s="30" t="s">
        <v>76</v>
      </c>
      <c r="C40" s="15">
        <v>0</v>
      </c>
      <c r="D40" s="12" t="s">
        <v>27</v>
      </c>
      <c r="E40" s="12">
        <v>5</v>
      </c>
      <c r="F40" s="12"/>
      <c r="G40" s="12"/>
      <c r="H40" s="12">
        <f t="shared" si="6"/>
        <v>5</v>
      </c>
      <c r="I40" s="12">
        <v>4</v>
      </c>
      <c r="J40" s="11">
        <f t="shared" si="7"/>
        <v>20</v>
      </c>
      <c r="K40" s="12"/>
      <c r="L40" s="12"/>
      <c r="M40" s="12"/>
      <c r="N40" s="1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x14ac:dyDescent="0.25">
      <c r="B41" s="4" t="s">
        <v>71</v>
      </c>
      <c r="C41" s="15">
        <f>'Components &amp; Handling'!J10+'Components &amp; Handling'!J11</f>
        <v>4.05</v>
      </c>
      <c r="D41" s="12">
        <v>0</v>
      </c>
      <c r="E41" s="12">
        <v>0</v>
      </c>
      <c r="F41" s="12" t="s">
        <v>85</v>
      </c>
      <c r="G41" s="12">
        <f>(1+6+1+1+6+3+1)*0.36</f>
        <v>6.84</v>
      </c>
      <c r="H41" s="12">
        <f t="shared" si="6"/>
        <v>4.05</v>
      </c>
      <c r="I41" s="12">
        <v>4</v>
      </c>
      <c r="J41" s="11">
        <f t="shared" si="7"/>
        <v>43.56</v>
      </c>
      <c r="K41" s="173" t="s">
        <v>239</v>
      </c>
      <c r="L41" s="174"/>
      <c r="M41" s="175"/>
      <c r="N41" s="187">
        <f>SUM(J38:J40)</f>
        <v>89.56</v>
      </c>
      <c r="O41" s="170">
        <f t="shared" ref="O41:O44" si="8">N41/86400</f>
        <v>1.0365740740740741E-3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x14ac:dyDescent="0.25">
      <c r="B42" s="4" t="s">
        <v>73</v>
      </c>
      <c r="C42" s="15">
        <v>0</v>
      </c>
      <c r="D42" s="12" t="s">
        <v>83</v>
      </c>
      <c r="E42" s="12">
        <v>6.5</v>
      </c>
      <c r="F42" s="12"/>
      <c r="G42" s="12"/>
      <c r="H42" s="12">
        <f t="shared" si="6"/>
        <v>6.5</v>
      </c>
      <c r="I42" s="12">
        <v>4</v>
      </c>
      <c r="J42" s="11">
        <f t="shared" si="7"/>
        <v>26</v>
      </c>
      <c r="K42" s="176" t="s">
        <v>240</v>
      </c>
      <c r="L42" s="12"/>
      <c r="M42" s="64"/>
      <c r="N42" s="63">
        <f>SUM(J41:J43)</f>
        <v>89.56</v>
      </c>
      <c r="O42" s="171">
        <f t="shared" si="8"/>
        <v>1.0365740740740741E-3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x14ac:dyDescent="0.25">
      <c r="B43" s="30" t="s">
        <v>76</v>
      </c>
      <c r="C43" s="50">
        <v>0</v>
      </c>
      <c r="D43" s="12" t="s">
        <v>27</v>
      </c>
      <c r="E43" s="12">
        <v>5</v>
      </c>
      <c r="F43" s="12"/>
      <c r="G43" s="12"/>
      <c r="H43" s="12">
        <f t="shared" si="6"/>
        <v>5</v>
      </c>
      <c r="I43" s="46">
        <v>4</v>
      </c>
      <c r="J43" s="11">
        <f t="shared" si="7"/>
        <v>20</v>
      </c>
      <c r="K43" s="176" t="s">
        <v>241</v>
      </c>
      <c r="L43" s="12"/>
      <c r="M43" s="64"/>
      <c r="N43" s="63">
        <f>SUM(J44:J46)</f>
        <v>89.56</v>
      </c>
      <c r="O43" s="171">
        <f t="shared" si="8"/>
        <v>1.0365740740740741E-3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ht="15.75" thickBot="1" x14ac:dyDescent="0.3">
      <c r="B44" s="4" t="s">
        <v>71</v>
      </c>
      <c r="C44" s="15">
        <f>'Components &amp; Handling'!J10+'Components &amp; Handling'!J11</f>
        <v>4.05</v>
      </c>
      <c r="D44" s="12">
        <v>0</v>
      </c>
      <c r="E44" s="12">
        <v>0</v>
      </c>
      <c r="F44" s="12" t="s">
        <v>85</v>
      </c>
      <c r="G44" s="12">
        <f>(1+6+1+1+6+3+1)*0.36</f>
        <v>6.84</v>
      </c>
      <c r="H44" s="12">
        <f t="shared" si="6"/>
        <v>4.05</v>
      </c>
      <c r="I44" s="12">
        <v>4</v>
      </c>
      <c r="J44" s="11">
        <f t="shared" si="7"/>
        <v>43.56</v>
      </c>
      <c r="K44" s="177" t="s">
        <v>242</v>
      </c>
      <c r="L44" s="178"/>
      <c r="M44" s="179"/>
      <c r="N44" s="188">
        <f>SUM(J47:J49)</f>
        <v>89.56</v>
      </c>
      <c r="O44" s="172">
        <f t="shared" si="8"/>
        <v>1.0365740740740741E-3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x14ac:dyDescent="0.25">
      <c r="B45" s="4" t="s">
        <v>74</v>
      </c>
      <c r="C45" s="15">
        <v>0</v>
      </c>
      <c r="D45" s="12" t="s">
        <v>83</v>
      </c>
      <c r="E45" s="12">
        <v>6.5</v>
      </c>
      <c r="F45" s="12"/>
      <c r="G45" s="12"/>
      <c r="H45" s="12">
        <f t="shared" si="6"/>
        <v>6.5</v>
      </c>
      <c r="I45" s="12">
        <v>4</v>
      </c>
      <c r="J45" s="11">
        <f t="shared" si="7"/>
        <v>26</v>
      </c>
      <c r="K45" s="12"/>
      <c r="L45" s="12"/>
      <c r="M45" s="12"/>
      <c r="N45" s="1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x14ac:dyDescent="0.25">
      <c r="B46" s="30" t="s">
        <v>76</v>
      </c>
      <c r="C46" s="50">
        <v>0</v>
      </c>
      <c r="D46" s="12" t="s">
        <v>27</v>
      </c>
      <c r="E46" s="12">
        <v>5</v>
      </c>
      <c r="F46" s="12"/>
      <c r="G46" s="12"/>
      <c r="H46" s="12">
        <f t="shared" si="6"/>
        <v>5</v>
      </c>
      <c r="I46" s="46">
        <v>4</v>
      </c>
      <c r="J46" s="11">
        <f t="shared" si="7"/>
        <v>20</v>
      </c>
      <c r="K46" s="12"/>
      <c r="L46" s="34"/>
      <c r="M46" s="12"/>
      <c r="N46" s="1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x14ac:dyDescent="0.25">
      <c r="B47" s="4" t="s">
        <v>71</v>
      </c>
      <c r="C47" s="15">
        <f>'Components &amp; Handling'!J10+'Components &amp; Handling'!J11</f>
        <v>4.05</v>
      </c>
      <c r="D47" s="12">
        <v>0</v>
      </c>
      <c r="E47" s="12">
        <v>0</v>
      </c>
      <c r="F47" s="12" t="s">
        <v>85</v>
      </c>
      <c r="G47" s="12">
        <f>(1+6+1+1+6+3+1)*0.36</f>
        <v>6.84</v>
      </c>
      <c r="H47" s="12">
        <f t="shared" si="6"/>
        <v>4.05</v>
      </c>
      <c r="I47" s="12">
        <v>4</v>
      </c>
      <c r="J47" s="11">
        <f t="shared" si="7"/>
        <v>43.56</v>
      </c>
      <c r="K47" s="12"/>
      <c r="L47" s="34"/>
      <c r="M47" s="12"/>
      <c r="N47" s="1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2:39" x14ac:dyDescent="0.25">
      <c r="B48" s="4" t="s">
        <v>75</v>
      </c>
      <c r="C48" s="15">
        <v>0</v>
      </c>
      <c r="D48" s="12" t="s">
        <v>83</v>
      </c>
      <c r="E48" s="12">
        <v>6.5</v>
      </c>
      <c r="F48" s="12"/>
      <c r="G48" s="12"/>
      <c r="H48" s="12">
        <f t="shared" si="6"/>
        <v>6.5</v>
      </c>
      <c r="I48" s="12">
        <v>4</v>
      </c>
      <c r="J48" s="11">
        <f t="shared" si="7"/>
        <v>26</v>
      </c>
      <c r="K48" s="12"/>
      <c r="L48" s="34"/>
      <c r="M48" s="12"/>
      <c r="N48" s="1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2:39" x14ac:dyDescent="0.25">
      <c r="B49" s="45" t="s">
        <v>76</v>
      </c>
      <c r="C49" s="51">
        <v>0</v>
      </c>
      <c r="D49" s="13" t="s">
        <v>27</v>
      </c>
      <c r="E49" s="13">
        <v>5</v>
      </c>
      <c r="F49" s="13"/>
      <c r="G49" s="13"/>
      <c r="H49" s="48">
        <f t="shared" si="6"/>
        <v>5</v>
      </c>
      <c r="I49" s="13">
        <v>4</v>
      </c>
      <c r="J49" s="14">
        <f t="shared" si="7"/>
        <v>20</v>
      </c>
      <c r="K49" s="12"/>
      <c r="L49" s="12"/>
      <c r="M49" s="12"/>
      <c r="N49" s="12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2:39" x14ac:dyDescent="0.25">
      <c r="B50" s="4"/>
      <c r="I50" s="56" t="s">
        <v>23</v>
      </c>
      <c r="J50" s="57">
        <f>SUM(J38:J49)</f>
        <v>358.24</v>
      </c>
      <c r="K50" s="136"/>
      <c r="L50" s="136"/>
      <c r="M50" s="136"/>
      <c r="N50" s="136"/>
    </row>
  </sheetData>
  <mergeCells count="6">
    <mergeCell ref="AF2:AM2"/>
    <mergeCell ref="C2:I2"/>
    <mergeCell ref="C19:I19"/>
    <mergeCell ref="C36:I36"/>
    <mergeCell ref="P2:W2"/>
    <mergeCell ref="X2:A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6"/>
  <sheetViews>
    <sheetView zoomScale="80" zoomScaleNormal="80" workbookViewId="0">
      <selection activeCell="L52" sqref="L52:L54"/>
    </sheetView>
  </sheetViews>
  <sheetFormatPr defaultRowHeight="15" x14ac:dyDescent="0.25"/>
  <cols>
    <col min="2" max="2" width="33" bestFit="1" customWidth="1"/>
    <col min="3" max="3" width="10" bestFit="1" customWidth="1"/>
    <col min="4" max="4" width="6.7109375" bestFit="1" customWidth="1"/>
    <col min="5" max="5" width="9.28515625" bestFit="1" customWidth="1"/>
    <col min="6" max="6" width="17.85546875" bestFit="1" customWidth="1"/>
    <col min="7" max="7" width="14" bestFit="1" customWidth="1"/>
    <col min="8" max="8" width="16.85546875" bestFit="1" customWidth="1"/>
    <col min="9" max="9" width="8.7109375" bestFit="1" customWidth="1"/>
    <col min="10" max="10" width="13.140625" bestFit="1" customWidth="1"/>
    <col min="11" max="11" width="13.140625" customWidth="1"/>
    <col min="12" max="12" width="17.28515625" customWidth="1"/>
    <col min="13" max="13" width="13.140625" customWidth="1"/>
    <col min="14" max="14" width="8.7109375" style="183" bestFit="1" customWidth="1"/>
  </cols>
  <sheetData>
    <row r="2" spans="2:38" x14ac:dyDescent="0.25">
      <c r="B2" s="1" t="s">
        <v>35</v>
      </c>
      <c r="C2" s="267" t="s">
        <v>0</v>
      </c>
      <c r="D2" s="268"/>
      <c r="E2" s="268"/>
      <c r="F2" s="268"/>
      <c r="G2" s="268"/>
      <c r="H2" s="268"/>
      <c r="I2" s="269"/>
      <c r="J2" s="25"/>
      <c r="K2" s="5"/>
      <c r="L2" s="5"/>
      <c r="M2" s="5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</row>
    <row r="3" spans="2:38" x14ac:dyDescent="0.25">
      <c r="C3" s="2" t="s">
        <v>44</v>
      </c>
      <c r="D3" s="28" t="s">
        <v>43</v>
      </c>
      <c r="E3" s="44" t="s">
        <v>47</v>
      </c>
      <c r="F3" s="28" t="s">
        <v>40</v>
      </c>
      <c r="G3" s="28" t="s">
        <v>45</v>
      </c>
      <c r="H3" s="28" t="s">
        <v>48</v>
      </c>
      <c r="I3" s="27" t="s">
        <v>41</v>
      </c>
      <c r="J3" s="28" t="s">
        <v>46</v>
      </c>
      <c r="K3" s="24"/>
      <c r="L3" s="93" t="s">
        <v>243</v>
      </c>
      <c r="M3" s="2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x14ac:dyDescent="0.25">
      <c r="B4" s="26" t="s">
        <v>97</v>
      </c>
      <c r="C4" s="49">
        <f>'Components &amp; Handling'!J12+3*('Components &amp; Handling'!J13)</f>
        <v>6.45</v>
      </c>
      <c r="D4" s="43"/>
      <c r="E4" s="43"/>
      <c r="F4" s="43" t="s">
        <v>99</v>
      </c>
      <c r="G4" s="43">
        <f>(1+3+3+1+10+6+1)*0.36</f>
        <v>9</v>
      </c>
      <c r="H4" s="43">
        <f>C4+E4</f>
        <v>6.45</v>
      </c>
      <c r="I4" s="43">
        <v>1</v>
      </c>
      <c r="J4" s="47">
        <f>(G4+H4)*I4</f>
        <v>15.45</v>
      </c>
      <c r="K4" s="12"/>
      <c r="L4" s="12"/>
      <c r="M4" s="1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38" ht="15.75" thickBot="1" x14ac:dyDescent="0.3">
      <c r="B5" s="4" t="s">
        <v>86</v>
      </c>
      <c r="C5" s="15">
        <v>0</v>
      </c>
      <c r="D5" s="12" t="s">
        <v>100</v>
      </c>
      <c r="E5" s="12">
        <v>10</v>
      </c>
      <c r="F5" s="12"/>
      <c r="G5" s="12"/>
      <c r="H5" s="12">
        <f t="shared" ref="H5:H17" si="0">C5+E5</f>
        <v>10</v>
      </c>
      <c r="I5" s="12">
        <v>1</v>
      </c>
      <c r="J5" s="11">
        <f t="shared" ref="J5:J17" si="1">(G5+H5)*I5</f>
        <v>10</v>
      </c>
      <c r="K5" s="12"/>
      <c r="L5" s="12"/>
      <c r="M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x14ac:dyDescent="0.25">
      <c r="B6" s="4" t="s">
        <v>87</v>
      </c>
      <c r="C6" s="15">
        <v>0</v>
      </c>
      <c r="D6" s="12" t="s">
        <v>51</v>
      </c>
      <c r="E6" s="12">
        <v>5</v>
      </c>
      <c r="F6" s="12"/>
      <c r="G6" s="12"/>
      <c r="H6" s="12">
        <f t="shared" si="0"/>
        <v>5</v>
      </c>
      <c r="I6" s="12">
        <v>3</v>
      </c>
      <c r="J6" s="12">
        <f t="shared" si="1"/>
        <v>15</v>
      </c>
      <c r="K6" s="196" t="s">
        <v>244</v>
      </c>
      <c r="L6" s="175"/>
      <c r="M6" s="180">
        <f>J4+J5+J6</f>
        <v>40.450000000000003</v>
      </c>
      <c r="N6" s="184">
        <f>M6/86400</f>
        <v>4.6817129629629634E-4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x14ac:dyDescent="0.25">
      <c r="B7" s="4" t="s">
        <v>88</v>
      </c>
      <c r="C7" s="15">
        <v>0</v>
      </c>
      <c r="D7" s="12"/>
      <c r="E7" s="12"/>
      <c r="F7" s="12" t="s">
        <v>101</v>
      </c>
      <c r="G7" s="12">
        <f>(3+3+3+3+10+6+3)*0.36</f>
        <v>11.16</v>
      </c>
      <c r="H7" s="12">
        <f t="shared" si="0"/>
        <v>0</v>
      </c>
      <c r="I7" s="12">
        <v>1</v>
      </c>
      <c r="J7" s="12">
        <f t="shared" si="1"/>
        <v>11.16</v>
      </c>
      <c r="K7" s="197" t="s">
        <v>245</v>
      </c>
      <c r="L7" s="64"/>
      <c r="M7" s="199">
        <f>J7+J8</f>
        <v>23.16</v>
      </c>
      <c r="N7" s="185">
        <f t="shared" ref="N7:N11" si="2">M7/86400</f>
        <v>2.6805555555555556E-4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x14ac:dyDescent="0.25">
      <c r="B8" s="4" t="s">
        <v>89</v>
      </c>
      <c r="C8" s="15">
        <v>0</v>
      </c>
      <c r="D8" s="12" t="s">
        <v>102</v>
      </c>
      <c r="E8" s="12">
        <v>12</v>
      </c>
      <c r="F8" s="12"/>
      <c r="G8" s="12"/>
      <c r="H8" s="12">
        <f t="shared" si="0"/>
        <v>12</v>
      </c>
      <c r="I8" s="12">
        <v>1</v>
      </c>
      <c r="J8" s="12">
        <f t="shared" si="1"/>
        <v>12</v>
      </c>
      <c r="K8" s="197" t="s">
        <v>246</v>
      </c>
      <c r="L8" s="64"/>
      <c r="M8" s="199">
        <f>J9+J10</f>
        <v>22.95</v>
      </c>
      <c r="N8" s="185">
        <f t="shared" si="2"/>
        <v>2.6562499999999996E-4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x14ac:dyDescent="0.25">
      <c r="B9" s="4" t="s">
        <v>98</v>
      </c>
      <c r="C9" s="15">
        <f>'Components &amp; Handling'!J15+2*('Components &amp; Handling'!J17)</f>
        <v>4.95</v>
      </c>
      <c r="D9" s="12"/>
      <c r="E9" s="12"/>
      <c r="F9" s="12" t="s">
        <v>99</v>
      </c>
      <c r="G9" s="12">
        <f>(1+3+3+1+10+6+1)*0.36</f>
        <v>9</v>
      </c>
      <c r="H9" s="12">
        <f t="shared" si="0"/>
        <v>4.95</v>
      </c>
      <c r="I9" s="12">
        <v>1</v>
      </c>
      <c r="J9" s="12">
        <f t="shared" si="1"/>
        <v>13.95</v>
      </c>
      <c r="K9" s="176" t="s">
        <v>247</v>
      </c>
      <c r="L9" s="64"/>
      <c r="M9" s="199">
        <f>J12+J13+J15+J16+J14</f>
        <v>48.61</v>
      </c>
      <c r="N9" s="185">
        <f t="shared" si="2"/>
        <v>5.626157407407407E-4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38" x14ac:dyDescent="0.25">
      <c r="B10" s="4" t="s">
        <v>90</v>
      </c>
      <c r="C10" s="15">
        <v>0</v>
      </c>
      <c r="D10" s="12" t="s">
        <v>80</v>
      </c>
      <c r="E10" s="12">
        <v>9</v>
      </c>
      <c r="F10" s="12"/>
      <c r="G10" s="12"/>
      <c r="H10" s="12">
        <f t="shared" si="0"/>
        <v>9</v>
      </c>
      <c r="I10" s="46">
        <v>1</v>
      </c>
      <c r="J10" s="12">
        <f t="shared" si="1"/>
        <v>9</v>
      </c>
      <c r="K10" s="197" t="s">
        <v>248</v>
      </c>
      <c r="L10" s="64"/>
      <c r="M10" s="181">
        <f>J11</f>
        <v>10</v>
      </c>
      <c r="N10" s="185">
        <f t="shared" si="2"/>
        <v>1.1574074074074075E-4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2:38" ht="15.75" thickBot="1" x14ac:dyDescent="0.3">
      <c r="B11" s="4" t="s">
        <v>87</v>
      </c>
      <c r="C11" s="15">
        <v>0</v>
      </c>
      <c r="D11" s="12" t="s">
        <v>51</v>
      </c>
      <c r="E11" s="12">
        <v>5</v>
      </c>
      <c r="F11" s="12"/>
      <c r="G11" s="12"/>
      <c r="H11" s="12">
        <f t="shared" si="0"/>
        <v>5</v>
      </c>
      <c r="I11" s="46">
        <v>2</v>
      </c>
      <c r="J11" s="12">
        <f t="shared" si="1"/>
        <v>10</v>
      </c>
      <c r="K11" s="198" t="s">
        <v>249</v>
      </c>
      <c r="L11" s="179"/>
      <c r="M11" s="182">
        <f>J17</f>
        <v>5</v>
      </c>
      <c r="N11" s="186">
        <f t="shared" si="2"/>
        <v>5.7870370370370373E-5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2:38" x14ac:dyDescent="0.25">
      <c r="B12" s="4" t="s">
        <v>91</v>
      </c>
      <c r="C12" s="15">
        <f>'Components &amp; Handling'!J19</f>
        <v>1.5</v>
      </c>
      <c r="D12" s="12"/>
      <c r="E12" s="12"/>
      <c r="F12" s="12" t="s">
        <v>99</v>
      </c>
      <c r="G12" s="12">
        <f>(1+3+3+1+10+6+1)*0.36</f>
        <v>9</v>
      </c>
      <c r="H12" s="12">
        <f t="shared" si="0"/>
        <v>1.5</v>
      </c>
      <c r="I12" s="46">
        <v>1</v>
      </c>
      <c r="J12" s="11">
        <f t="shared" si="1"/>
        <v>10.5</v>
      </c>
      <c r="K12" s="12"/>
      <c r="L12" s="12"/>
      <c r="M12" s="1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2:38" x14ac:dyDescent="0.25">
      <c r="B13" s="4" t="s">
        <v>92</v>
      </c>
      <c r="C13" s="15">
        <v>0</v>
      </c>
      <c r="D13" s="12" t="s">
        <v>64</v>
      </c>
      <c r="E13" s="12">
        <v>8</v>
      </c>
      <c r="F13" s="12"/>
      <c r="G13" s="12"/>
      <c r="H13" s="12">
        <f t="shared" si="0"/>
        <v>8</v>
      </c>
      <c r="I13" s="46">
        <v>1</v>
      </c>
      <c r="J13" s="11">
        <f t="shared" si="1"/>
        <v>8</v>
      </c>
      <c r="K13" s="12"/>
      <c r="L13" s="12"/>
      <c r="M13" s="1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2:38" x14ac:dyDescent="0.25">
      <c r="B14" s="4" t="s">
        <v>93</v>
      </c>
      <c r="C14" s="15">
        <v>0</v>
      </c>
      <c r="D14" s="12" t="s">
        <v>64</v>
      </c>
      <c r="E14" s="12">
        <v>8</v>
      </c>
      <c r="F14" s="12"/>
      <c r="G14" s="12"/>
      <c r="H14" s="12">
        <f t="shared" si="0"/>
        <v>8</v>
      </c>
      <c r="I14" s="46">
        <v>1</v>
      </c>
      <c r="J14" s="11">
        <f t="shared" si="1"/>
        <v>8</v>
      </c>
      <c r="K14" s="12"/>
      <c r="L14" s="12"/>
      <c r="M14" s="1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2:38" x14ac:dyDescent="0.25">
      <c r="B15" s="4" t="s">
        <v>94</v>
      </c>
      <c r="C15" s="15">
        <f>'Components &amp; Handling'!J20</f>
        <v>1.95</v>
      </c>
      <c r="D15" s="12"/>
      <c r="E15" s="12"/>
      <c r="F15" s="12" t="s">
        <v>101</v>
      </c>
      <c r="G15" s="12">
        <f>(3+3+3+3+10+6+3)*0.36</f>
        <v>11.16</v>
      </c>
      <c r="H15" s="12">
        <f t="shared" si="0"/>
        <v>1.95</v>
      </c>
      <c r="I15" s="46">
        <v>1</v>
      </c>
      <c r="J15" s="11">
        <f t="shared" si="1"/>
        <v>13.11</v>
      </c>
      <c r="K15" s="12"/>
      <c r="L15" s="12"/>
      <c r="M15" s="1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2:38" x14ac:dyDescent="0.25">
      <c r="B16" s="4" t="s">
        <v>95</v>
      </c>
      <c r="C16" s="15">
        <v>0</v>
      </c>
      <c r="D16" s="12" t="s">
        <v>79</v>
      </c>
      <c r="E16" s="12">
        <v>9</v>
      </c>
      <c r="F16" s="12"/>
      <c r="G16" s="12"/>
      <c r="H16" s="12">
        <f t="shared" si="0"/>
        <v>9</v>
      </c>
      <c r="I16" s="46">
        <v>1</v>
      </c>
      <c r="J16" s="11">
        <f t="shared" si="1"/>
        <v>9</v>
      </c>
      <c r="K16" s="12"/>
      <c r="L16" s="12"/>
      <c r="M16" s="1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2:38" x14ac:dyDescent="0.25">
      <c r="B17" s="7" t="s">
        <v>96</v>
      </c>
      <c r="C17" s="16">
        <v>0</v>
      </c>
      <c r="D17" s="13" t="s">
        <v>51</v>
      </c>
      <c r="E17" s="13">
        <v>5</v>
      </c>
      <c r="F17" s="13"/>
      <c r="G17" s="13"/>
      <c r="H17" s="13">
        <f t="shared" si="0"/>
        <v>5</v>
      </c>
      <c r="I17" s="13">
        <v>1</v>
      </c>
      <c r="J17" s="14">
        <f t="shared" si="1"/>
        <v>5</v>
      </c>
      <c r="K17" s="12"/>
      <c r="L17" s="12"/>
      <c r="M17" s="1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2:38" x14ac:dyDescent="0.25">
      <c r="I18" s="52" t="s">
        <v>103</v>
      </c>
      <c r="J18" s="53">
        <f>SUM(J4:J17)</f>
        <v>150.17000000000002</v>
      </c>
      <c r="K18" s="136"/>
      <c r="L18" s="136"/>
      <c r="M18" s="13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2:38" x14ac:dyDescent="0.25"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38" x14ac:dyDescent="0.25"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2:38" x14ac:dyDescent="0.25">
      <c r="B21" s="1" t="s">
        <v>35</v>
      </c>
      <c r="C21" s="267" t="s">
        <v>59</v>
      </c>
      <c r="D21" s="268"/>
      <c r="E21" s="268"/>
      <c r="F21" s="268"/>
      <c r="G21" s="268"/>
      <c r="H21" s="268"/>
      <c r="I21" s="269"/>
      <c r="J21" s="25"/>
      <c r="K21" s="5"/>
      <c r="L21" s="5"/>
      <c r="M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2:38" x14ac:dyDescent="0.25">
      <c r="C22" s="2" t="s">
        <v>44</v>
      </c>
      <c r="D22" s="28" t="s">
        <v>43</v>
      </c>
      <c r="E22" s="44" t="s">
        <v>47</v>
      </c>
      <c r="F22" s="28" t="s">
        <v>40</v>
      </c>
      <c r="G22" s="28" t="s">
        <v>45</v>
      </c>
      <c r="H22" s="28" t="s">
        <v>48</v>
      </c>
      <c r="I22" s="27" t="s">
        <v>41</v>
      </c>
      <c r="J22" s="28" t="s">
        <v>46</v>
      </c>
      <c r="K22" s="24"/>
      <c r="L22" s="24"/>
      <c r="M22" s="2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2:38" x14ac:dyDescent="0.25">
      <c r="B23" s="26" t="s">
        <v>97</v>
      </c>
      <c r="C23" s="49">
        <f>'Components &amp; Handling'!J12+3*('Components &amp; Handling'!J13)</f>
        <v>6.45</v>
      </c>
      <c r="D23" s="43"/>
      <c r="E23" s="43"/>
      <c r="F23" s="43" t="s">
        <v>104</v>
      </c>
      <c r="G23" s="43">
        <f>(1+3+3+1+3+6+1)*0.36</f>
        <v>6.4799999999999995</v>
      </c>
      <c r="H23" s="43">
        <f>C23+E23</f>
        <v>6.45</v>
      </c>
      <c r="I23" s="43">
        <v>1</v>
      </c>
      <c r="J23" s="47">
        <f>(G23+H23)*I23</f>
        <v>12.93</v>
      </c>
      <c r="K23" s="12"/>
      <c r="L23" s="12"/>
      <c r="M23" s="1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2:38" ht="15.75" thickBot="1" x14ac:dyDescent="0.3">
      <c r="B24" s="4" t="s">
        <v>86</v>
      </c>
      <c r="C24" s="15">
        <v>0</v>
      </c>
      <c r="D24" s="12" t="s">
        <v>106</v>
      </c>
      <c r="E24" s="12">
        <v>7.5</v>
      </c>
      <c r="F24" s="12"/>
      <c r="G24" s="12"/>
      <c r="H24" s="12">
        <f t="shared" ref="H24:H36" si="3">C24+E24</f>
        <v>7.5</v>
      </c>
      <c r="I24" s="12">
        <v>1</v>
      </c>
      <c r="J24" s="11">
        <f t="shared" ref="J24:J36" si="4">(G24+H24)*I24</f>
        <v>7.5</v>
      </c>
      <c r="K24" s="12"/>
      <c r="L24" s="12"/>
      <c r="M24" s="1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 x14ac:dyDescent="0.25">
      <c r="B25" s="4" t="s">
        <v>87</v>
      </c>
      <c r="C25" s="15">
        <v>0</v>
      </c>
      <c r="D25" s="12" t="s">
        <v>51</v>
      </c>
      <c r="E25" s="12">
        <v>5</v>
      </c>
      <c r="F25" s="12"/>
      <c r="G25" s="12"/>
      <c r="H25" s="12">
        <f t="shared" si="3"/>
        <v>5</v>
      </c>
      <c r="I25" s="12">
        <v>3</v>
      </c>
      <c r="J25" s="11">
        <f t="shared" si="4"/>
        <v>15</v>
      </c>
      <c r="K25" s="196" t="s">
        <v>244</v>
      </c>
      <c r="L25" s="175"/>
      <c r="M25" s="180">
        <f>J23+J24+J25</f>
        <v>35.43</v>
      </c>
      <c r="N25" s="184">
        <f>M25/86400</f>
        <v>4.1006944444444446E-4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 x14ac:dyDescent="0.25">
      <c r="B26" s="4" t="s">
        <v>88</v>
      </c>
      <c r="C26" s="15">
        <v>0</v>
      </c>
      <c r="D26" s="12"/>
      <c r="E26" s="12"/>
      <c r="F26" s="12" t="s">
        <v>105</v>
      </c>
      <c r="G26" s="12">
        <f>(3+3+3+3+3+6+3)*0.36</f>
        <v>8.64</v>
      </c>
      <c r="H26" s="12">
        <f t="shared" si="3"/>
        <v>0</v>
      </c>
      <c r="I26" s="12">
        <v>1</v>
      </c>
      <c r="J26" s="11">
        <f t="shared" si="4"/>
        <v>8.64</v>
      </c>
      <c r="K26" s="197" t="s">
        <v>245</v>
      </c>
      <c r="L26" s="64"/>
      <c r="M26" s="199">
        <f>J26+J27</f>
        <v>20.64</v>
      </c>
      <c r="N26" s="185">
        <f t="shared" ref="N26:N30" si="5">M26/86400</f>
        <v>2.3888888888888891E-4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38" x14ac:dyDescent="0.25">
      <c r="B27" s="4" t="s">
        <v>89</v>
      </c>
      <c r="C27" s="15">
        <v>0</v>
      </c>
      <c r="D27" s="12" t="s">
        <v>102</v>
      </c>
      <c r="E27" s="12">
        <v>12</v>
      </c>
      <c r="F27" s="12"/>
      <c r="G27" s="12"/>
      <c r="H27" s="12">
        <f t="shared" si="3"/>
        <v>12</v>
      </c>
      <c r="I27" s="12">
        <v>1</v>
      </c>
      <c r="J27" s="11">
        <f t="shared" si="4"/>
        <v>12</v>
      </c>
      <c r="K27" s="197" t="s">
        <v>246</v>
      </c>
      <c r="L27" s="64"/>
      <c r="M27" s="199">
        <f>J28+J29</f>
        <v>17.93</v>
      </c>
      <c r="N27" s="185">
        <f t="shared" si="5"/>
        <v>2.0752314814814814E-4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2:38" x14ac:dyDescent="0.25">
      <c r="B28" s="4" t="s">
        <v>98</v>
      </c>
      <c r="C28" s="15">
        <f>'Components &amp; Handling'!J15+2*('Components &amp; Handling'!J17)</f>
        <v>4.95</v>
      </c>
      <c r="D28" s="12"/>
      <c r="E28" s="12"/>
      <c r="F28" s="12" t="s">
        <v>104</v>
      </c>
      <c r="G28" s="12">
        <f>(1+3+3+1+3+6+1)*0.36</f>
        <v>6.4799999999999995</v>
      </c>
      <c r="H28" s="12">
        <f t="shared" si="3"/>
        <v>4.95</v>
      </c>
      <c r="I28" s="12">
        <v>1</v>
      </c>
      <c r="J28" s="11">
        <f t="shared" si="4"/>
        <v>11.43</v>
      </c>
      <c r="K28" s="176" t="s">
        <v>247</v>
      </c>
      <c r="L28" s="64"/>
      <c r="M28" s="199">
        <f>J31+J32+J34+J35+J33</f>
        <v>37.07</v>
      </c>
      <c r="N28" s="185">
        <f t="shared" si="5"/>
        <v>4.2905092592592593E-4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2:38" x14ac:dyDescent="0.25">
      <c r="B29" s="4" t="s">
        <v>90</v>
      </c>
      <c r="C29" s="15">
        <v>0</v>
      </c>
      <c r="D29" s="12" t="s">
        <v>83</v>
      </c>
      <c r="E29" s="12">
        <v>6.5</v>
      </c>
      <c r="F29" s="12"/>
      <c r="G29" s="12"/>
      <c r="H29" s="12">
        <f t="shared" si="3"/>
        <v>6.5</v>
      </c>
      <c r="I29" s="46">
        <v>1</v>
      </c>
      <c r="J29" s="11">
        <f t="shared" si="4"/>
        <v>6.5</v>
      </c>
      <c r="K29" s="197" t="s">
        <v>248</v>
      </c>
      <c r="L29" s="64"/>
      <c r="M29" s="181">
        <f>J30</f>
        <v>10</v>
      </c>
      <c r="N29" s="185">
        <f t="shared" si="5"/>
        <v>1.1574074074074075E-4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ht="15.75" thickBot="1" x14ac:dyDescent="0.3">
      <c r="B30" s="4" t="s">
        <v>87</v>
      </c>
      <c r="C30" s="15">
        <v>0</v>
      </c>
      <c r="D30" s="12" t="s">
        <v>51</v>
      </c>
      <c r="E30" s="12">
        <v>5</v>
      </c>
      <c r="F30" s="12"/>
      <c r="G30" s="12"/>
      <c r="H30" s="12">
        <f t="shared" si="3"/>
        <v>5</v>
      </c>
      <c r="I30" s="46">
        <v>2</v>
      </c>
      <c r="J30" s="11">
        <f t="shared" si="4"/>
        <v>10</v>
      </c>
      <c r="K30" s="198" t="s">
        <v>249</v>
      </c>
      <c r="L30" s="179"/>
      <c r="M30" s="182">
        <f>J36</f>
        <v>5</v>
      </c>
      <c r="N30" s="186">
        <f t="shared" si="5"/>
        <v>5.7870370370370373E-5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2:38" x14ac:dyDescent="0.25">
      <c r="B31" s="4" t="s">
        <v>91</v>
      </c>
      <c r="C31" s="15">
        <f>'Components &amp; Handling'!J19</f>
        <v>1.5</v>
      </c>
      <c r="D31" s="12"/>
      <c r="E31" s="12"/>
      <c r="F31" s="12" t="s">
        <v>104</v>
      </c>
      <c r="G31" s="12">
        <f>(1+3+3+1+3+6+1)*0.36</f>
        <v>6.4799999999999995</v>
      </c>
      <c r="H31" s="12">
        <f t="shared" si="3"/>
        <v>1.5</v>
      </c>
      <c r="I31" s="46">
        <v>1</v>
      </c>
      <c r="J31" s="11">
        <f t="shared" si="4"/>
        <v>7.9799999999999995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 x14ac:dyDescent="0.25">
      <c r="B32" s="4" t="s">
        <v>92</v>
      </c>
      <c r="C32" s="15">
        <v>0</v>
      </c>
      <c r="D32" s="12" t="s">
        <v>65</v>
      </c>
      <c r="E32" s="12">
        <v>5.5</v>
      </c>
      <c r="F32" s="12"/>
      <c r="G32" s="12"/>
      <c r="H32" s="12">
        <f t="shared" si="3"/>
        <v>5.5</v>
      </c>
      <c r="I32" s="46">
        <v>1</v>
      </c>
      <c r="J32" s="11">
        <f t="shared" si="4"/>
        <v>5.5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x14ac:dyDescent="0.25">
      <c r="B33" s="4" t="s">
        <v>93</v>
      </c>
      <c r="C33" s="15">
        <v>0</v>
      </c>
      <c r="D33" s="12" t="s">
        <v>65</v>
      </c>
      <c r="E33" s="12">
        <v>5.5</v>
      </c>
      <c r="F33" s="12"/>
      <c r="G33" s="12"/>
      <c r="H33" s="12">
        <f t="shared" si="3"/>
        <v>5.5</v>
      </c>
      <c r="I33" s="46">
        <v>1</v>
      </c>
      <c r="J33" s="11">
        <f t="shared" si="4"/>
        <v>5.5</v>
      </c>
      <c r="K33" s="12"/>
      <c r="L33" s="12"/>
      <c r="M33" s="1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 x14ac:dyDescent="0.25">
      <c r="B34" s="4" t="s">
        <v>94</v>
      </c>
      <c r="C34" s="15">
        <f>'Components &amp; Handling'!J20</f>
        <v>1.95</v>
      </c>
      <c r="D34" s="12"/>
      <c r="E34" s="12"/>
      <c r="F34" s="12" t="s">
        <v>105</v>
      </c>
      <c r="G34" s="12">
        <f>(3+3+3+3+3+6+3)*0.36</f>
        <v>8.64</v>
      </c>
      <c r="H34" s="12">
        <f t="shared" si="3"/>
        <v>1.95</v>
      </c>
      <c r="I34" s="46">
        <v>1</v>
      </c>
      <c r="J34" s="11">
        <f t="shared" si="4"/>
        <v>10.59</v>
      </c>
      <c r="K34" s="12"/>
      <c r="L34" s="12"/>
      <c r="M34" s="1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2:38" x14ac:dyDescent="0.25">
      <c r="B35" s="4" t="s">
        <v>95</v>
      </c>
      <c r="C35" s="15">
        <v>0</v>
      </c>
      <c r="D35" s="12" t="s">
        <v>81</v>
      </c>
      <c r="E35" s="12">
        <v>7.5</v>
      </c>
      <c r="F35" s="12"/>
      <c r="G35" s="12"/>
      <c r="H35" s="12">
        <f t="shared" si="3"/>
        <v>7.5</v>
      </c>
      <c r="I35" s="46">
        <v>1</v>
      </c>
      <c r="J35" s="11">
        <f t="shared" si="4"/>
        <v>7.5</v>
      </c>
      <c r="K35" s="12"/>
      <c r="L35" s="12"/>
      <c r="M35" s="1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x14ac:dyDescent="0.25">
      <c r="B36" s="7" t="s">
        <v>96</v>
      </c>
      <c r="C36" s="16">
        <v>0</v>
      </c>
      <c r="D36" s="13" t="s">
        <v>51</v>
      </c>
      <c r="E36" s="13">
        <v>5</v>
      </c>
      <c r="F36" s="13"/>
      <c r="G36" s="13"/>
      <c r="H36" s="13">
        <f t="shared" si="3"/>
        <v>5</v>
      </c>
      <c r="I36" s="13">
        <v>1</v>
      </c>
      <c r="J36" s="14">
        <f t="shared" si="4"/>
        <v>5</v>
      </c>
      <c r="K36" s="12"/>
      <c r="L36" s="12"/>
      <c r="M36" s="1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 x14ac:dyDescent="0.25">
      <c r="I37" s="52" t="s">
        <v>103</v>
      </c>
      <c r="J37" s="53">
        <f>SUM(J23:J36)</f>
        <v>126.07000000000001</v>
      </c>
      <c r="K37" s="136"/>
      <c r="L37" s="136"/>
      <c r="M37" s="13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2:38" x14ac:dyDescent="0.25"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2:38" x14ac:dyDescent="0.25"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x14ac:dyDescent="0.25">
      <c r="B40" s="1" t="s">
        <v>35</v>
      </c>
      <c r="C40" s="267" t="s">
        <v>70</v>
      </c>
      <c r="D40" s="268"/>
      <c r="E40" s="268"/>
      <c r="F40" s="268"/>
      <c r="G40" s="268"/>
      <c r="H40" s="268"/>
      <c r="I40" s="269"/>
      <c r="J40" s="2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x14ac:dyDescent="0.25">
      <c r="C41" s="2" t="s">
        <v>44</v>
      </c>
      <c r="D41" s="28" t="s">
        <v>43</v>
      </c>
      <c r="E41" s="44" t="s">
        <v>47</v>
      </c>
      <c r="F41" s="28" t="s">
        <v>40</v>
      </c>
      <c r="G41" s="28" t="s">
        <v>45</v>
      </c>
      <c r="H41" s="28" t="s">
        <v>48</v>
      </c>
      <c r="I41" s="27" t="s">
        <v>41</v>
      </c>
      <c r="J41" s="28" t="s">
        <v>46</v>
      </c>
      <c r="K41" s="24"/>
      <c r="L41" s="24"/>
      <c r="M41" s="2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x14ac:dyDescent="0.25">
      <c r="B42" s="26" t="s">
        <v>97</v>
      </c>
      <c r="C42" s="49">
        <f>'Components &amp; Handling'!J12+3*('Components &amp; Handling'!J13)</f>
        <v>6.45</v>
      </c>
      <c r="D42" s="43"/>
      <c r="E42" s="43"/>
      <c r="F42" s="43" t="s">
        <v>107</v>
      </c>
      <c r="G42" s="43">
        <f>(1+6+3+1+6+6+1)*0.36</f>
        <v>8.64</v>
      </c>
      <c r="H42" s="43">
        <f>C42+E42</f>
        <v>6.45</v>
      </c>
      <c r="I42" s="43">
        <v>1</v>
      </c>
      <c r="J42" s="47">
        <f>(G42+H42)*I42</f>
        <v>15.09</v>
      </c>
      <c r="K42" s="12"/>
      <c r="L42" s="12"/>
      <c r="M42" s="1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5.75" thickBot="1" x14ac:dyDescent="0.3">
      <c r="B43" s="4" t="s">
        <v>86</v>
      </c>
      <c r="C43" s="15">
        <v>0</v>
      </c>
      <c r="D43" s="12" t="s">
        <v>106</v>
      </c>
      <c r="E43" s="12">
        <v>7.5</v>
      </c>
      <c r="F43" s="12"/>
      <c r="G43" s="12"/>
      <c r="H43" s="12">
        <f t="shared" ref="H43:H55" si="6">C43+E43</f>
        <v>7.5</v>
      </c>
      <c r="I43" s="12">
        <v>1</v>
      </c>
      <c r="J43" s="11">
        <f t="shared" ref="J43:J55" si="7">(G43+H43)*I43</f>
        <v>7.5</v>
      </c>
      <c r="K43" s="12"/>
      <c r="L43" s="12"/>
      <c r="M43" s="1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x14ac:dyDescent="0.25">
      <c r="B44" s="4" t="s">
        <v>87</v>
      </c>
      <c r="C44" s="15">
        <v>0</v>
      </c>
      <c r="D44" s="12" t="s">
        <v>51</v>
      </c>
      <c r="E44" s="12">
        <v>5</v>
      </c>
      <c r="F44" s="12"/>
      <c r="G44" s="12"/>
      <c r="H44" s="12">
        <f t="shared" si="6"/>
        <v>5</v>
      </c>
      <c r="I44" s="12">
        <v>3</v>
      </c>
      <c r="J44" s="11">
        <f t="shared" si="7"/>
        <v>15</v>
      </c>
      <c r="K44" s="196" t="s">
        <v>244</v>
      </c>
      <c r="L44" s="175"/>
      <c r="M44" s="180">
        <f>J42+J43+J44</f>
        <v>37.590000000000003</v>
      </c>
      <c r="N44" s="184">
        <f>M44/86400</f>
        <v>4.3506944444444447E-4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x14ac:dyDescent="0.25">
      <c r="B45" s="4" t="s">
        <v>88</v>
      </c>
      <c r="C45" s="15">
        <v>0</v>
      </c>
      <c r="D45" s="12"/>
      <c r="E45" s="12"/>
      <c r="F45" s="12" t="s">
        <v>108</v>
      </c>
      <c r="G45" s="12">
        <f>(3+6+3+3+6+6+3)*0.36</f>
        <v>10.799999999999999</v>
      </c>
      <c r="H45" s="12">
        <f t="shared" si="6"/>
        <v>0</v>
      </c>
      <c r="I45" s="12">
        <v>1</v>
      </c>
      <c r="J45" s="11">
        <f t="shared" si="7"/>
        <v>10.799999999999999</v>
      </c>
      <c r="K45" s="197" t="s">
        <v>245</v>
      </c>
      <c r="L45" s="64"/>
      <c r="M45" s="199">
        <f>J45+J46</f>
        <v>22.799999999999997</v>
      </c>
      <c r="N45" s="185">
        <f t="shared" ref="N45:N49" si="8">M45/86400</f>
        <v>2.6388888888888886E-4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x14ac:dyDescent="0.25">
      <c r="B46" s="4" t="s">
        <v>89</v>
      </c>
      <c r="C46" s="15">
        <v>0</v>
      </c>
      <c r="D46" s="12" t="s">
        <v>102</v>
      </c>
      <c r="E46" s="12">
        <v>12</v>
      </c>
      <c r="F46" s="12"/>
      <c r="G46" s="12"/>
      <c r="H46" s="12">
        <f t="shared" si="6"/>
        <v>12</v>
      </c>
      <c r="I46" s="12">
        <v>1</v>
      </c>
      <c r="J46" s="11">
        <f t="shared" si="7"/>
        <v>12</v>
      </c>
      <c r="K46" s="197" t="s">
        <v>246</v>
      </c>
      <c r="L46" s="64"/>
      <c r="M46" s="199">
        <f>J47+J48</f>
        <v>20.09</v>
      </c>
      <c r="N46" s="185">
        <f t="shared" si="8"/>
        <v>2.3252314814814815E-4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x14ac:dyDescent="0.25">
      <c r="B47" s="4" t="s">
        <v>98</v>
      </c>
      <c r="C47" s="15">
        <f>'Components &amp; Handling'!J15+2*('Components &amp; Handling'!J17)</f>
        <v>4.95</v>
      </c>
      <c r="D47" s="12"/>
      <c r="E47" s="12"/>
      <c r="F47" s="12" t="s">
        <v>107</v>
      </c>
      <c r="G47" s="12">
        <f>(1+6+3+1+6+6+1)*0.36</f>
        <v>8.64</v>
      </c>
      <c r="H47" s="12">
        <f t="shared" si="6"/>
        <v>4.95</v>
      </c>
      <c r="I47" s="12">
        <v>1</v>
      </c>
      <c r="J47" s="11">
        <f t="shared" si="7"/>
        <v>13.59</v>
      </c>
      <c r="K47" s="176" t="s">
        <v>247</v>
      </c>
      <c r="L47" s="64"/>
      <c r="M47" s="199">
        <f>J50+J51+J53+J54+J52</f>
        <v>41.39</v>
      </c>
      <c r="N47" s="185">
        <f t="shared" si="8"/>
        <v>4.7905092592592595E-4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x14ac:dyDescent="0.25">
      <c r="B48" s="4" t="s">
        <v>90</v>
      </c>
      <c r="C48" s="15">
        <v>0</v>
      </c>
      <c r="D48" s="12" t="s">
        <v>83</v>
      </c>
      <c r="E48" s="12">
        <v>6.5</v>
      </c>
      <c r="F48" s="12"/>
      <c r="G48" s="12"/>
      <c r="H48" s="12">
        <f t="shared" si="6"/>
        <v>6.5</v>
      </c>
      <c r="I48" s="46">
        <v>1</v>
      </c>
      <c r="J48" s="11">
        <f t="shared" si="7"/>
        <v>6.5</v>
      </c>
      <c r="K48" s="197" t="s">
        <v>248</v>
      </c>
      <c r="L48" s="64"/>
      <c r="M48" s="181">
        <f>J49</f>
        <v>10</v>
      </c>
      <c r="N48" s="185">
        <f t="shared" si="8"/>
        <v>1.1574074074074075E-4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5.75" thickBot="1" x14ac:dyDescent="0.3">
      <c r="B49" s="4" t="s">
        <v>87</v>
      </c>
      <c r="C49" s="15">
        <v>0</v>
      </c>
      <c r="D49" s="12" t="s">
        <v>51</v>
      </c>
      <c r="E49" s="12">
        <v>5</v>
      </c>
      <c r="F49" s="12"/>
      <c r="G49" s="12"/>
      <c r="H49" s="12">
        <f t="shared" si="6"/>
        <v>5</v>
      </c>
      <c r="I49" s="46">
        <v>2</v>
      </c>
      <c r="J49" s="11">
        <f t="shared" si="7"/>
        <v>10</v>
      </c>
      <c r="K49" s="198" t="s">
        <v>249</v>
      </c>
      <c r="L49" s="179"/>
      <c r="M49" s="182">
        <f>J55</f>
        <v>5</v>
      </c>
      <c r="N49" s="186">
        <f t="shared" si="8"/>
        <v>5.7870370370370373E-5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x14ac:dyDescent="0.25">
      <c r="B50" s="4" t="s">
        <v>91</v>
      </c>
      <c r="C50" s="15">
        <f>'Components &amp; Handling'!J19</f>
        <v>1.5</v>
      </c>
      <c r="D50" s="12"/>
      <c r="E50" s="12"/>
      <c r="F50" s="12" t="s">
        <v>107</v>
      </c>
      <c r="G50" s="12">
        <f>(1+6+3+1+6+6+1)*0.36</f>
        <v>8.64</v>
      </c>
      <c r="H50" s="12">
        <f t="shared" si="6"/>
        <v>1.5</v>
      </c>
      <c r="I50" s="46">
        <v>1</v>
      </c>
      <c r="J50" s="11">
        <f t="shared" si="7"/>
        <v>10.14</v>
      </c>
    </row>
    <row r="51" spans="2:38" x14ac:dyDescent="0.25">
      <c r="B51" s="4" t="s">
        <v>92</v>
      </c>
      <c r="C51" s="15">
        <v>0</v>
      </c>
      <c r="D51" s="12" t="s">
        <v>65</v>
      </c>
      <c r="E51" s="12">
        <v>5.5</v>
      </c>
      <c r="F51" s="12"/>
      <c r="G51" s="12"/>
      <c r="H51" s="12">
        <f t="shared" si="6"/>
        <v>5.5</v>
      </c>
      <c r="I51" s="46">
        <v>1</v>
      </c>
      <c r="J51" s="11">
        <f t="shared" si="7"/>
        <v>5.5</v>
      </c>
    </row>
    <row r="52" spans="2:38" x14ac:dyDescent="0.25">
      <c r="B52" s="4" t="s">
        <v>93</v>
      </c>
      <c r="C52" s="15">
        <v>0</v>
      </c>
      <c r="D52" s="12" t="s">
        <v>65</v>
      </c>
      <c r="E52" s="12">
        <v>5.5</v>
      </c>
      <c r="F52" s="12"/>
      <c r="G52" s="12"/>
      <c r="H52" s="12">
        <f t="shared" si="6"/>
        <v>5.5</v>
      </c>
      <c r="I52" s="46">
        <v>1</v>
      </c>
      <c r="J52" s="11">
        <f t="shared" si="7"/>
        <v>5.5</v>
      </c>
      <c r="K52" s="12"/>
      <c r="L52" s="34"/>
      <c r="M52" s="12"/>
    </row>
    <row r="53" spans="2:38" x14ac:dyDescent="0.25">
      <c r="B53" s="4" t="s">
        <v>94</v>
      </c>
      <c r="C53" s="15">
        <f>'Components &amp; Handling'!J20</f>
        <v>1.95</v>
      </c>
      <c r="D53" s="12"/>
      <c r="E53" s="12"/>
      <c r="F53" s="12" t="s">
        <v>108</v>
      </c>
      <c r="G53" s="12">
        <f>(3+6+3+3+6+6+3)*0.36</f>
        <v>10.799999999999999</v>
      </c>
      <c r="H53" s="12">
        <f t="shared" si="6"/>
        <v>1.95</v>
      </c>
      <c r="I53" s="46">
        <v>1</v>
      </c>
      <c r="J53" s="11">
        <f t="shared" si="7"/>
        <v>12.749999999999998</v>
      </c>
      <c r="K53" s="12"/>
      <c r="L53" s="34"/>
      <c r="M53" s="12"/>
    </row>
    <row r="54" spans="2:38" x14ac:dyDescent="0.25">
      <c r="B54" s="4" t="s">
        <v>95</v>
      </c>
      <c r="C54" s="15">
        <v>0</v>
      </c>
      <c r="D54" s="12" t="s">
        <v>81</v>
      </c>
      <c r="E54" s="12">
        <v>7.5</v>
      </c>
      <c r="F54" s="12"/>
      <c r="G54" s="12"/>
      <c r="H54" s="12">
        <f t="shared" si="6"/>
        <v>7.5</v>
      </c>
      <c r="I54" s="46">
        <v>1</v>
      </c>
      <c r="J54" s="11">
        <f t="shared" si="7"/>
        <v>7.5</v>
      </c>
      <c r="K54" s="12"/>
      <c r="L54" s="34"/>
      <c r="M54" s="12"/>
    </row>
    <row r="55" spans="2:38" x14ac:dyDescent="0.25">
      <c r="B55" s="7" t="s">
        <v>96</v>
      </c>
      <c r="C55" s="16">
        <v>0</v>
      </c>
      <c r="D55" s="13" t="s">
        <v>51</v>
      </c>
      <c r="E55" s="13">
        <v>5</v>
      </c>
      <c r="F55" s="13"/>
      <c r="G55" s="13"/>
      <c r="H55" s="13">
        <f t="shared" si="6"/>
        <v>5</v>
      </c>
      <c r="I55" s="13">
        <v>1</v>
      </c>
      <c r="J55" s="14">
        <f t="shared" si="7"/>
        <v>5</v>
      </c>
      <c r="K55" s="12"/>
      <c r="L55" s="12"/>
      <c r="M55" s="12"/>
    </row>
    <row r="56" spans="2:38" x14ac:dyDescent="0.25">
      <c r="I56" s="52" t="s">
        <v>103</v>
      </c>
      <c r="J56" s="53">
        <f>SUM(J42:J55)</f>
        <v>136.87</v>
      </c>
      <c r="K56" s="136"/>
      <c r="L56" s="136"/>
      <c r="M56" s="136"/>
    </row>
  </sheetData>
  <mergeCells count="6">
    <mergeCell ref="C40:I40"/>
    <mergeCell ref="C2:I2"/>
    <mergeCell ref="O2:V2"/>
    <mergeCell ref="W2:AD2"/>
    <mergeCell ref="AE2:AL2"/>
    <mergeCell ref="C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DFA tables</vt:lpstr>
      <vt:lpstr>BASIC MOST</vt:lpstr>
      <vt:lpstr>Components &amp; Handling</vt:lpstr>
      <vt:lpstr>Task1 - Raceways</vt:lpstr>
      <vt:lpstr>Task2 - Harness R1</vt:lpstr>
      <vt:lpstr>Task3 - Harness R2</vt:lpstr>
      <vt:lpstr>Task4 - Harness R3</vt:lpstr>
      <vt:lpstr>Task5 - Ducts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2017-01-04T13:42:48Z</dcterms:modified>
</cp:coreProperties>
</file>