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ranfield-my.sharepoint.com/personal/g_c_brown_cranfield_ac_uk/Documents/s294313/Wetlands Operational Data/"/>
    </mc:Choice>
  </mc:AlternateContent>
  <xr:revisionPtr revIDLastSave="724" documentId="114_{AFAF8329-9C00-4E4B-B6E6-815E46D7F46B}" xr6:coauthVersionLast="47" xr6:coauthVersionMax="47" xr10:uidLastSave="{F587F7C1-88AB-47CB-A9CD-7A0207F171C9}"/>
  <bookViews>
    <workbookView xWindow="-19320" yWindow="2820" windowWidth="19440" windowHeight="15000" activeTab="4" xr2:uid="{00000000-000D-0000-FFFF-FFFF00000000}"/>
  </bookViews>
  <sheets>
    <sheet name="Influent" sheetId="1" r:id="rId1"/>
    <sheet name="Midpoint 1" sheetId="2" state="hidden" r:id="rId2"/>
    <sheet name="Midpoint 2" sheetId="3" state="hidden" r:id="rId3"/>
    <sheet name="Effluent" sheetId="4" r:id="rId4"/>
    <sheet name="Wetland Data Summary" sheetId="8" r:id="rId5"/>
    <sheet name="Total" sheetId="6" state="hidden" r:id="rId6"/>
    <sheet name="Sheet1" sheetId="5" state="hidden" r:id="rId7"/>
    <sheet name="post lamella measurements " sheetId="7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8" i="8" l="1"/>
  <c r="Y25" i="8" s="1"/>
  <c r="I42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23" i="8"/>
  <c r="I24" i="8"/>
  <c r="V39" i="8"/>
  <c r="V40" i="8"/>
  <c r="V41" i="8"/>
  <c r="V42" i="8"/>
  <c r="V43" i="8"/>
  <c r="V44" i="8"/>
  <c r="V45" i="8"/>
  <c r="V46" i="8"/>
  <c r="V47" i="8"/>
  <c r="V48" i="8"/>
  <c r="V49" i="8"/>
  <c r="V50" i="8"/>
  <c r="V51" i="8"/>
  <c r="V52" i="8"/>
  <c r="V53" i="8"/>
  <c r="V54" i="8"/>
  <c r="V55" i="8"/>
  <c r="V56" i="8"/>
  <c r="V38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37" i="8"/>
  <c r="X24" i="8"/>
  <c r="X25" i="8"/>
  <c r="AM106" i="4"/>
  <c r="AM84" i="4"/>
  <c r="AL124" i="1"/>
  <c r="AM126" i="1"/>
  <c r="AL125" i="1"/>
  <c r="AJ118" i="1"/>
  <c r="AM104" i="1"/>
  <c r="AM97" i="1"/>
  <c r="AM90" i="1"/>
  <c r="AM77" i="1"/>
  <c r="AM68" i="1"/>
  <c r="AM64" i="1"/>
  <c r="AM54" i="1"/>
  <c r="AM50" i="1"/>
  <c r="T26" i="8"/>
  <c r="S26" i="8"/>
  <c r="T25" i="8"/>
  <c r="S25" i="8"/>
  <c r="N24" i="8"/>
  <c r="F22" i="8"/>
  <c r="M24" i="8"/>
  <c r="E22" i="8"/>
  <c r="N23" i="8"/>
  <c r="M23" i="8"/>
  <c r="E21" i="8"/>
  <c r="F21" i="8"/>
  <c r="O23" i="8"/>
  <c r="O22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" i="8"/>
  <c r="O21" i="8" s="1"/>
  <c r="O3" i="8"/>
  <c r="H134" i="4"/>
  <c r="H77" i="4"/>
  <c r="H66" i="4"/>
  <c r="H62" i="4"/>
  <c r="H58" i="4"/>
  <c r="H49" i="4"/>
  <c r="H44" i="4"/>
  <c r="H40" i="4"/>
  <c r="H35" i="4"/>
  <c r="H27" i="4"/>
  <c r="H24" i="4"/>
  <c r="H135" i="1"/>
  <c r="H131" i="1"/>
  <c r="H117" i="1"/>
  <c r="H113" i="1"/>
  <c r="H108" i="1"/>
  <c r="H95" i="1"/>
  <c r="H88" i="1"/>
  <c r="H84" i="1"/>
  <c r="H76" i="1"/>
  <c r="H64" i="1"/>
  <c r="H54" i="1"/>
  <c r="H50" i="1"/>
  <c r="H46" i="1"/>
  <c r="H37" i="1"/>
  <c r="H28" i="1"/>
  <c r="H20" i="1"/>
  <c r="H17" i="1"/>
  <c r="G21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3" i="8"/>
  <c r="S138" i="4"/>
  <c r="S134" i="4"/>
  <c r="S116" i="4"/>
  <c r="S106" i="4"/>
  <c r="S88" i="4"/>
  <c r="S80" i="4"/>
  <c r="S76" i="4"/>
  <c r="S62" i="4"/>
  <c r="S58" i="4"/>
  <c r="S54" i="4"/>
  <c r="S49" i="4"/>
  <c r="S31" i="4"/>
  <c r="S135" i="1"/>
  <c r="S131" i="1"/>
  <c r="S113" i="1"/>
  <c r="S108" i="1"/>
  <c r="S101" i="1"/>
  <c r="S95" i="1"/>
  <c r="S88" i="1"/>
  <c r="S84" i="1"/>
  <c r="S68" i="1"/>
  <c r="S64" i="1"/>
  <c r="S50" i="1"/>
  <c r="S46" i="1"/>
  <c r="S137" i="4"/>
  <c r="S136" i="4"/>
  <c r="S135" i="4"/>
  <c r="S134" i="1"/>
  <c r="S132" i="1"/>
  <c r="S133" i="4"/>
  <c r="S132" i="4"/>
  <c r="S131" i="4"/>
  <c r="S130" i="1"/>
  <c r="S128" i="1"/>
  <c r="AE125" i="1"/>
  <c r="AE124" i="1"/>
  <c r="AK123" i="4"/>
  <c r="AD123" i="4"/>
  <c r="AD121" i="4"/>
  <c r="AK121" i="4" s="1"/>
  <c r="AH123" i="4"/>
  <c r="AH122" i="4"/>
  <c r="AH121" i="4"/>
  <c r="AI121" i="4" s="1"/>
  <c r="AI122" i="4" s="1"/>
  <c r="AI123" i="4" s="1"/>
  <c r="AI124" i="4" s="1"/>
  <c r="AI125" i="4" s="1"/>
  <c r="AE122" i="1"/>
  <c r="AE121" i="1"/>
  <c r="AI120" i="1"/>
  <c r="AE120" i="1"/>
  <c r="AI119" i="1"/>
  <c r="AE119" i="1"/>
  <c r="AI118" i="1"/>
  <c r="AE118" i="1"/>
  <c r="S115" i="4"/>
  <c r="S114" i="4"/>
  <c r="S113" i="4"/>
  <c r="S112" i="1"/>
  <c r="S111" i="1"/>
  <c r="S110" i="1"/>
  <c r="AH110" i="4"/>
  <c r="AH109" i="4"/>
  <c r="AH108" i="4"/>
  <c r="AI108" i="4" s="1"/>
  <c r="AK108" i="4" s="1"/>
  <c r="AD110" i="4"/>
  <c r="AD109" i="4"/>
  <c r="AD108" i="4"/>
  <c r="S107" i="1"/>
  <c r="S106" i="1"/>
  <c r="S105" i="1"/>
  <c r="S104" i="4"/>
  <c r="S105" i="4"/>
  <c r="S103" i="4"/>
  <c r="AD104" i="4"/>
  <c r="AD105" i="4"/>
  <c r="AD106" i="4"/>
  <c r="AH105" i="4"/>
  <c r="AH104" i="4"/>
  <c r="AH103" i="4"/>
  <c r="AD103" i="4"/>
  <c r="AE102" i="1"/>
  <c r="AE101" i="1"/>
  <c r="AI100" i="1"/>
  <c r="AE100" i="1"/>
  <c r="S100" i="1"/>
  <c r="AI99" i="1"/>
  <c r="AJ99" i="1" s="1"/>
  <c r="AJ100" i="1" s="1"/>
  <c r="AE99" i="1"/>
  <c r="S99" i="1"/>
  <c r="AJ98" i="1"/>
  <c r="AI98" i="1"/>
  <c r="AE98" i="1"/>
  <c r="S98" i="1"/>
  <c r="Y24" i="8" l="1"/>
  <c r="AJ119" i="1"/>
  <c r="AJ120" i="1" s="1"/>
  <c r="AJ121" i="1" s="1"/>
  <c r="AJ122" i="1" s="1"/>
  <c r="AL122" i="1" s="1"/>
  <c r="AI109" i="4"/>
  <c r="AI110" i="4" s="1"/>
  <c r="AK110" i="4" s="1"/>
  <c r="AI104" i="4"/>
  <c r="AI105" i="4" s="1"/>
  <c r="AL119" i="1"/>
  <c r="AL120" i="1"/>
  <c r="AL118" i="1"/>
  <c r="AM123" i="1" s="1"/>
  <c r="AL121" i="1"/>
  <c r="AI103" i="4"/>
  <c r="AJ101" i="1"/>
  <c r="AJ102" i="1" s="1"/>
  <c r="AL102" i="1" s="1"/>
  <c r="AL100" i="1"/>
  <c r="AL101" i="1"/>
  <c r="AK105" i="4" l="1"/>
  <c r="AI106" i="4"/>
  <c r="AL96" i="1" l="1"/>
  <c r="AL95" i="1"/>
  <c r="AL94" i="1"/>
  <c r="AL93" i="1"/>
  <c r="AL92" i="1"/>
  <c r="AJ94" i="1"/>
  <c r="AJ95" i="1" s="1"/>
  <c r="AJ96" i="1" s="1"/>
  <c r="AJ93" i="1"/>
  <c r="AJ92" i="1"/>
  <c r="AJ85" i="1"/>
  <c r="AI94" i="1"/>
  <c r="AI93" i="1"/>
  <c r="AI92" i="1"/>
  <c r="AE96" i="1"/>
  <c r="AE95" i="1"/>
  <c r="AE94" i="1"/>
  <c r="AE93" i="1"/>
  <c r="AE92" i="1"/>
  <c r="S94" i="1"/>
  <c r="S93" i="1"/>
  <c r="S92" i="1"/>
  <c r="I94" i="1"/>
  <c r="I93" i="1"/>
  <c r="I92" i="1"/>
  <c r="AL89" i="1" l="1"/>
  <c r="AE89" i="1"/>
  <c r="AE88" i="1"/>
  <c r="AE87" i="1"/>
  <c r="AE86" i="1"/>
  <c r="AL86" i="1" s="1"/>
  <c r="AE85" i="1"/>
  <c r="AL85" i="1" s="1"/>
  <c r="AL88" i="1"/>
  <c r="AL87" i="1"/>
  <c r="AJ86" i="1"/>
  <c r="AJ87" i="1" s="1"/>
  <c r="AJ88" i="1" s="1"/>
  <c r="AJ89" i="1" s="1"/>
  <c r="AI87" i="1"/>
  <c r="AI86" i="1"/>
  <c r="AI85" i="1"/>
  <c r="I82" i="1"/>
  <c r="I83" i="1"/>
  <c r="I81" i="1"/>
  <c r="I86" i="1"/>
  <c r="I87" i="1"/>
  <c r="I85" i="1"/>
  <c r="S87" i="1"/>
  <c r="S86" i="1"/>
  <c r="S85" i="1"/>
  <c r="S82" i="1"/>
  <c r="S83" i="1"/>
  <c r="S81" i="1"/>
  <c r="AL76" i="1"/>
  <c r="AL75" i="1"/>
  <c r="AL74" i="1"/>
  <c r="AL73" i="1"/>
  <c r="AJ76" i="1"/>
  <c r="AJ77" i="1" s="1"/>
  <c r="AJ78" i="1" s="1"/>
  <c r="AI75" i="1"/>
  <c r="AI74" i="1"/>
  <c r="AI73" i="1"/>
  <c r="AJ74" i="1" s="1"/>
  <c r="AJ75" i="1" s="1"/>
  <c r="AE73" i="1"/>
  <c r="AE76" i="1"/>
  <c r="AE77" i="1"/>
  <c r="AE78" i="1"/>
  <c r="AE75" i="1"/>
  <c r="AE74" i="1"/>
  <c r="AL65" i="1"/>
  <c r="AL66" i="1"/>
  <c r="AL67" i="1"/>
  <c r="AL48" i="1"/>
  <c r="AK48" i="1"/>
  <c r="AK47" i="1"/>
  <c r="AL47" i="1" s="1"/>
  <c r="AI67" i="1"/>
  <c r="AI66" i="1"/>
  <c r="AI65" i="1"/>
  <c r="AJ66" i="1" s="1"/>
  <c r="AJ67" i="1" s="1"/>
  <c r="AE67" i="1"/>
  <c r="AE66" i="1"/>
  <c r="AE65" i="1"/>
  <c r="S67" i="1"/>
  <c r="S66" i="1"/>
  <c r="S65" i="1"/>
  <c r="AI78" i="4"/>
  <c r="AI79" i="4" s="1"/>
  <c r="AI80" i="4" s="1"/>
  <c r="AI81" i="4" s="1"/>
  <c r="AI82" i="4" s="1"/>
  <c r="AI83" i="4" s="1"/>
  <c r="AI77" i="4"/>
  <c r="S87" i="4"/>
  <c r="S86" i="4"/>
  <c r="S85" i="4"/>
  <c r="S79" i="4"/>
  <c r="S78" i="4"/>
  <c r="S77" i="4"/>
  <c r="AH79" i="4"/>
  <c r="AH78" i="4"/>
  <c r="AH77" i="4"/>
  <c r="AD78" i="4"/>
  <c r="AD79" i="4"/>
  <c r="AD80" i="4"/>
  <c r="AD81" i="4"/>
  <c r="AD82" i="4"/>
  <c r="AD83" i="4"/>
  <c r="AD77" i="4"/>
  <c r="S75" i="4"/>
  <c r="S74" i="4"/>
  <c r="S73" i="4"/>
  <c r="S61" i="4"/>
  <c r="S60" i="4"/>
  <c r="S59" i="4"/>
  <c r="S57" i="4"/>
  <c r="S56" i="4"/>
  <c r="S55" i="4"/>
  <c r="S53" i="4"/>
  <c r="S52" i="4"/>
  <c r="S51" i="4"/>
  <c r="S32" i="4"/>
  <c r="AH75" i="4"/>
  <c r="AH74" i="4"/>
  <c r="AI74" i="4" s="1"/>
  <c r="AI75" i="4" s="1"/>
  <c r="AH73" i="4"/>
  <c r="AI73" i="4" s="1"/>
  <c r="AK73" i="4" s="1"/>
  <c r="AH52" i="4"/>
  <c r="AH53" i="4"/>
  <c r="AH55" i="4"/>
  <c r="AH56" i="4"/>
  <c r="AH57" i="4"/>
  <c r="AH59" i="4"/>
  <c r="AH60" i="4"/>
  <c r="AH61" i="4"/>
  <c r="AH63" i="4"/>
  <c r="AH64" i="4"/>
  <c r="AH65" i="4"/>
  <c r="AH51" i="4"/>
  <c r="AD75" i="4"/>
  <c r="AD74" i="4"/>
  <c r="AD73" i="4"/>
  <c r="AD65" i="4"/>
  <c r="AD64" i="4"/>
  <c r="AD63" i="4"/>
  <c r="AD61" i="4"/>
  <c r="AD60" i="4"/>
  <c r="AD59" i="4"/>
  <c r="AD57" i="4"/>
  <c r="AD56" i="4"/>
  <c r="AD55" i="4"/>
  <c r="AD53" i="4"/>
  <c r="AD52" i="4"/>
  <c r="AD51" i="4"/>
  <c r="AK62" i="1"/>
  <c r="AK63" i="1"/>
  <c r="AK61" i="1"/>
  <c r="AL61" i="1" s="1"/>
  <c r="AK52" i="1"/>
  <c r="AK53" i="1"/>
  <c r="AK51" i="1"/>
  <c r="AI63" i="1"/>
  <c r="AE63" i="1"/>
  <c r="S63" i="1"/>
  <c r="AL62" i="1"/>
  <c r="AI62" i="1"/>
  <c r="AE62" i="1"/>
  <c r="S62" i="1"/>
  <c r="AI61" i="1"/>
  <c r="AE61" i="1"/>
  <c r="S61" i="1"/>
  <c r="AI53" i="1"/>
  <c r="AE53" i="1"/>
  <c r="AL53" i="1" s="1"/>
  <c r="AI52" i="1"/>
  <c r="AE52" i="1"/>
  <c r="AL52" i="1" s="1"/>
  <c r="AI51" i="1"/>
  <c r="AE51" i="1"/>
  <c r="AI49" i="1"/>
  <c r="AE49" i="1"/>
  <c r="AK49" i="1" s="1"/>
  <c r="AL49" i="1" s="1"/>
  <c r="S49" i="1"/>
  <c r="AI48" i="1"/>
  <c r="AE48" i="1"/>
  <c r="S48" i="1"/>
  <c r="AI47" i="1"/>
  <c r="AE47" i="1"/>
  <c r="S47" i="1"/>
  <c r="AI45" i="1"/>
  <c r="AE45" i="1"/>
  <c r="AK45" i="1" s="1"/>
  <c r="AL45" i="1" s="1"/>
  <c r="S45" i="1"/>
  <c r="AI44" i="1"/>
  <c r="AE44" i="1"/>
  <c r="AK44" i="1" s="1"/>
  <c r="AL44" i="1" s="1"/>
  <c r="S44" i="1"/>
  <c r="AK43" i="1"/>
  <c r="AL43" i="1" s="1"/>
  <c r="AI43" i="1"/>
  <c r="AE43" i="1"/>
  <c r="S43" i="1"/>
  <c r="AK41" i="1"/>
  <c r="AL41" i="1" s="1"/>
  <c r="AI41" i="1"/>
  <c r="AE41" i="1"/>
  <c r="S41" i="1"/>
  <c r="AI40" i="1"/>
  <c r="AE40" i="1"/>
  <c r="AK40" i="1" s="1"/>
  <c r="AL40" i="1" s="1"/>
  <c r="S40" i="1"/>
  <c r="AL39" i="1"/>
  <c r="AI39" i="1"/>
  <c r="AE39" i="1"/>
  <c r="S39" i="1"/>
  <c r="AK74" i="4" l="1"/>
  <c r="AK75" i="4"/>
  <c r="AK80" i="4"/>
  <c r="AK79" i="4"/>
  <c r="AK81" i="4"/>
  <c r="AI52" i="4"/>
  <c r="AK52" i="4" s="1"/>
  <c r="AK83" i="4"/>
  <c r="AK82" i="4"/>
  <c r="AJ73" i="1"/>
  <c r="AJ65" i="1"/>
  <c r="AI56" i="4"/>
  <c r="AK56" i="4" s="1"/>
  <c r="AI55" i="4"/>
  <c r="AK55" i="4" s="1"/>
  <c r="AI64" i="4"/>
  <c r="AI65" i="4" s="1"/>
  <c r="AK65" i="4" s="1"/>
  <c r="AI60" i="4"/>
  <c r="AK60" i="4" s="1"/>
  <c r="AI63" i="4"/>
  <c r="AK63" i="4" s="1"/>
  <c r="AI51" i="4"/>
  <c r="AK51" i="4" s="1"/>
  <c r="AM53" i="4" s="1"/>
  <c r="AI59" i="4"/>
  <c r="AK59" i="4" s="1"/>
  <c r="AM61" i="4" s="1"/>
  <c r="AI61" i="4"/>
  <c r="AK61" i="4" s="1"/>
  <c r="AI53" i="4"/>
  <c r="AK53" i="4" s="1"/>
  <c r="AL63" i="1"/>
  <c r="AL51" i="1"/>
  <c r="AI57" i="4" l="1"/>
  <c r="AK57" i="4" s="1"/>
  <c r="AM76" i="4"/>
  <c r="AM57" i="4"/>
  <c r="AK64" i="4"/>
  <c r="S37" i="1" l="1"/>
  <c r="S25" i="4" l="1"/>
  <c r="S22" i="4"/>
  <c r="S30" i="4"/>
  <c r="S29" i="4"/>
  <c r="S28" i="4"/>
  <c r="S47" i="4"/>
  <c r="S46" i="4"/>
  <c r="S35" i="1"/>
  <c r="S34" i="1"/>
  <c r="N32" i="1"/>
  <c r="I32" i="1"/>
  <c r="S18" i="1"/>
  <c r="S15" i="1"/>
  <c r="V10" i="1" l="1"/>
  <c r="V9" i="1"/>
  <c r="V15" i="4"/>
  <c r="V9" i="4"/>
  <c r="V10" i="7"/>
  <c r="V9" i="7"/>
  <c r="V5" i="7"/>
  <c r="V4" i="7"/>
  <c r="W12" i="7" l="1"/>
  <c r="T12" i="7"/>
  <c r="R12" i="7"/>
  <c r="Q12" i="7"/>
  <c r="P12" i="7"/>
  <c r="M12" i="7"/>
  <c r="L12" i="7"/>
  <c r="K12" i="7"/>
  <c r="J12" i="7"/>
  <c r="H12" i="7"/>
  <c r="G12" i="7"/>
  <c r="F12" i="7"/>
  <c r="E12" i="7"/>
  <c r="D12" i="7"/>
  <c r="C12" i="7"/>
  <c r="V11" i="7"/>
  <c r="S11" i="7"/>
  <c r="O11" i="7"/>
  <c r="N11" i="7"/>
  <c r="I11" i="7"/>
  <c r="U10" i="7"/>
  <c r="S10" i="7"/>
  <c r="O10" i="7"/>
  <c r="N10" i="7"/>
  <c r="I10" i="7"/>
  <c r="U9" i="7"/>
  <c r="S9" i="7"/>
  <c r="O9" i="7"/>
  <c r="N9" i="7"/>
  <c r="I9" i="7"/>
  <c r="W7" i="7"/>
  <c r="T7" i="7"/>
  <c r="R7" i="7"/>
  <c r="Q7" i="7"/>
  <c r="P7" i="7"/>
  <c r="M7" i="7"/>
  <c r="L7" i="7"/>
  <c r="K7" i="7"/>
  <c r="J7" i="7"/>
  <c r="H7" i="7"/>
  <c r="G7" i="7"/>
  <c r="F7" i="7"/>
  <c r="E7" i="7"/>
  <c r="D7" i="7"/>
  <c r="C7" i="7"/>
  <c r="V6" i="7"/>
  <c r="S6" i="7"/>
  <c r="O6" i="7"/>
  <c r="N6" i="7"/>
  <c r="I6" i="7"/>
  <c r="U5" i="7"/>
  <c r="S5" i="7"/>
  <c r="O5" i="7"/>
  <c r="N5" i="7"/>
  <c r="I5" i="7"/>
  <c r="U4" i="7"/>
  <c r="S4" i="7"/>
  <c r="S7" i="7" s="1"/>
  <c r="O4" i="7"/>
  <c r="N4" i="7"/>
  <c r="I4" i="7"/>
  <c r="W18" i="4"/>
  <c r="T18" i="4"/>
  <c r="R18" i="4"/>
  <c r="Q18" i="4"/>
  <c r="P18" i="4"/>
  <c r="M18" i="4"/>
  <c r="L18" i="4"/>
  <c r="K18" i="4"/>
  <c r="J18" i="4"/>
  <c r="H18" i="4"/>
  <c r="G18" i="4"/>
  <c r="F18" i="4"/>
  <c r="E18" i="4"/>
  <c r="D18" i="4"/>
  <c r="C18" i="4"/>
  <c r="V17" i="4"/>
  <c r="S17" i="4"/>
  <c r="O17" i="4"/>
  <c r="N17" i="4"/>
  <c r="I17" i="4"/>
  <c r="U16" i="4"/>
  <c r="V16" i="4" s="1"/>
  <c r="S16" i="4"/>
  <c r="O16" i="4"/>
  <c r="N16" i="4"/>
  <c r="I16" i="4"/>
  <c r="U15" i="4"/>
  <c r="S15" i="4"/>
  <c r="O15" i="4"/>
  <c r="O18" i="4" s="1"/>
  <c r="N15" i="4"/>
  <c r="I15" i="4"/>
  <c r="S18" i="4" l="1"/>
  <c r="N18" i="4"/>
  <c r="I12" i="7"/>
  <c r="N12" i="7"/>
  <c r="I7" i="7"/>
  <c r="O12" i="7"/>
  <c r="N7" i="7"/>
  <c r="S12" i="7"/>
  <c r="I18" i="4"/>
  <c r="O7" i="7"/>
  <c r="U12" i="7"/>
  <c r="V12" i="7"/>
  <c r="U7" i="7"/>
  <c r="V7" i="7"/>
  <c r="U18" i="4"/>
  <c r="V18" i="4"/>
  <c r="S9" i="4"/>
  <c r="O5" i="4" l="1"/>
  <c r="O6" i="4"/>
  <c r="O4" i="4"/>
  <c r="N5" i="4"/>
  <c r="N6" i="4"/>
  <c r="N4" i="4"/>
  <c r="I5" i="4"/>
  <c r="I6" i="4"/>
  <c r="I4" i="4"/>
  <c r="AA12" i="4"/>
  <c r="Z12" i="4"/>
  <c r="Y12" i="4"/>
  <c r="X12" i="4"/>
  <c r="W12" i="4"/>
  <c r="T12" i="4"/>
  <c r="R12" i="4"/>
  <c r="Q12" i="4"/>
  <c r="P12" i="4"/>
  <c r="M12" i="4"/>
  <c r="L12" i="4"/>
  <c r="K12" i="4"/>
  <c r="J12" i="4"/>
  <c r="H12" i="4"/>
  <c r="G12" i="4"/>
  <c r="F12" i="4"/>
  <c r="E12" i="4"/>
  <c r="D12" i="4"/>
  <c r="C12" i="4"/>
  <c r="V11" i="4"/>
  <c r="S11" i="4"/>
  <c r="O11" i="4"/>
  <c r="N11" i="4"/>
  <c r="I11" i="4"/>
  <c r="U10" i="4"/>
  <c r="V10" i="4" s="1"/>
  <c r="S10" i="4"/>
  <c r="O10" i="4"/>
  <c r="N10" i="4"/>
  <c r="I10" i="4"/>
  <c r="U9" i="4"/>
  <c r="O9" i="4"/>
  <c r="N9" i="4"/>
  <c r="I9" i="4"/>
  <c r="AA12" i="1"/>
  <c r="Z12" i="1"/>
  <c r="Y12" i="1"/>
  <c r="X12" i="1"/>
  <c r="W12" i="1"/>
  <c r="T12" i="1"/>
  <c r="R12" i="1"/>
  <c r="Q12" i="1"/>
  <c r="P12" i="1"/>
  <c r="M12" i="1"/>
  <c r="L12" i="1"/>
  <c r="K12" i="1"/>
  <c r="J12" i="1"/>
  <c r="H12" i="1"/>
  <c r="G12" i="1"/>
  <c r="F12" i="1"/>
  <c r="E12" i="1"/>
  <c r="D12" i="1"/>
  <c r="C12" i="1"/>
  <c r="V11" i="1"/>
  <c r="S11" i="1"/>
  <c r="O11" i="1"/>
  <c r="N11" i="1"/>
  <c r="I11" i="1"/>
  <c r="U10" i="1"/>
  <c r="S10" i="1"/>
  <c r="O10" i="1"/>
  <c r="N10" i="1"/>
  <c r="I10" i="1"/>
  <c r="U9" i="1"/>
  <c r="S9" i="1"/>
  <c r="O9" i="1"/>
  <c r="N9" i="1"/>
  <c r="I9" i="1"/>
  <c r="I12" i="4" l="1"/>
  <c r="S12" i="1"/>
  <c r="I12" i="1"/>
  <c r="V12" i="1"/>
  <c r="O12" i="4"/>
  <c r="O12" i="1"/>
  <c r="N12" i="1"/>
  <c r="S12" i="4"/>
  <c r="V12" i="4"/>
  <c r="N12" i="4"/>
  <c r="U12" i="4"/>
  <c r="U12" i="1"/>
  <c r="U5" i="4" l="1"/>
  <c r="V5" i="4" s="1"/>
  <c r="F7" i="4"/>
  <c r="G7" i="4"/>
  <c r="H7" i="4"/>
  <c r="I7" i="4"/>
  <c r="J7" i="4"/>
  <c r="K7" i="4"/>
  <c r="L7" i="4"/>
  <c r="M7" i="4"/>
  <c r="N7" i="4"/>
  <c r="O7" i="4"/>
  <c r="P7" i="4"/>
  <c r="Q7" i="4"/>
  <c r="R7" i="4"/>
  <c r="T7" i="4"/>
  <c r="U4" i="2"/>
  <c r="V4" i="2" s="1"/>
  <c r="U4" i="3"/>
  <c r="V4" i="3" s="1"/>
  <c r="U4" i="4"/>
  <c r="S5" i="4"/>
  <c r="S6" i="4"/>
  <c r="S4" i="4"/>
  <c r="V6" i="4"/>
  <c r="V6" i="3"/>
  <c r="V5" i="3"/>
  <c r="V6" i="2"/>
  <c r="V5" i="2"/>
  <c r="V5" i="1"/>
  <c r="N5" i="1"/>
  <c r="N6" i="1"/>
  <c r="N4" i="1"/>
  <c r="I5" i="2"/>
  <c r="N5" i="2"/>
  <c r="O5" i="2"/>
  <c r="S5" i="2"/>
  <c r="I6" i="2"/>
  <c r="N6" i="2"/>
  <c r="O6" i="2"/>
  <c r="S6" i="2"/>
  <c r="N4" i="2"/>
  <c r="C7" i="2"/>
  <c r="D7" i="2"/>
  <c r="E7" i="2"/>
  <c r="F7" i="2"/>
  <c r="G7" i="2"/>
  <c r="H7" i="2"/>
  <c r="I4" i="2"/>
  <c r="I7" i="2" s="1"/>
  <c r="I5" i="1"/>
  <c r="I6" i="1"/>
  <c r="I4" i="1"/>
  <c r="Q7" i="2"/>
  <c r="P7" i="2"/>
  <c r="L7" i="2"/>
  <c r="K7" i="2"/>
  <c r="J7" i="2"/>
  <c r="R7" i="2"/>
  <c r="S4" i="2"/>
  <c r="O4" i="2"/>
  <c r="E7" i="4"/>
  <c r="D7" i="4"/>
  <c r="C7" i="4"/>
  <c r="AB7" i="4"/>
  <c r="AA7" i="4"/>
  <c r="Z7" i="4"/>
  <c r="Y7" i="4"/>
  <c r="X7" i="4"/>
  <c r="W7" i="4"/>
  <c r="C4" i="5"/>
  <c r="B4" i="5"/>
  <c r="A4" i="5"/>
  <c r="AB7" i="3"/>
  <c r="AA7" i="3"/>
  <c r="Z7" i="3"/>
  <c r="Y7" i="3"/>
  <c r="X7" i="3"/>
  <c r="W7" i="3"/>
  <c r="AB7" i="2"/>
  <c r="AA7" i="2"/>
  <c r="Z7" i="2"/>
  <c r="Y7" i="2"/>
  <c r="X7" i="2"/>
  <c r="W7" i="2"/>
  <c r="S5" i="1"/>
  <c r="S4" i="1"/>
  <c r="U4" i="1"/>
  <c r="V4" i="1" s="1"/>
  <c r="O4" i="1"/>
  <c r="S7" i="4" l="1"/>
  <c r="U7" i="4"/>
  <c r="V4" i="4"/>
  <c r="V7" i="4" s="1"/>
  <c r="N7" i="1"/>
  <c r="N7" i="2"/>
  <c r="V7" i="2"/>
  <c r="U7" i="2"/>
  <c r="O7" i="2"/>
  <c r="S7" i="2"/>
  <c r="E7" i="1"/>
  <c r="D7" i="1"/>
  <c r="C7" i="1"/>
  <c r="F7" i="1" l="1"/>
  <c r="G7" i="1"/>
  <c r="H7" i="1"/>
  <c r="I7" i="1"/>
  <c r="J7" i="1"/>
  <c r="K7" i="1"/>
  <c r="L7" i="1"/>
  <c r="P7" i="1"/>
  <c r="Q7" i="1"/>
  <c r="W7" i="1"/>
  <c r="X7" i="1"/>
  <c r="Y7" i="1"/>
  <c r="Z7" i="1"/>
  <c r="AA7" i="1"/>
  <c r="AB7" i="1"/>
  <c r="U7" i="1" l="1"/>
  <c r="O6" i="1" l="1"/>
  <c r="O5" i="1"/>
  <c r="R6" i="1"/>
  <c r="S6" i="1" l="1"/>
  <c r="S7" i="1" s="1"/>
  <c r="V6" i="1"/>
  <c r="V7" i="1" s="1"/>
  <c r="R7" i="1"/>
  <c r="O7" i="1"/>
</calcChain>
</file>

<file path=xl/sharedStrings.xml><?xml version="1.0" encoding="utf-8"?>
<sst xmlns="http://schemas.openxmlformats.org/spreadsheetml/2006/main" count="223" uniqueCount="45">
  <si>
    <t>Sample Date</t>
  </si>
  <si>
    <t>Temperate (oC)</t>
  </si>
  <si>
    <t>DO</t>
  </si>
  <si>
    <t>TCOD</t>
  </si>
  <si>
    <t>SCOD</t>
  </si>
  <si>
    <t>PCOD</t>
  </si>
  <si>
    <t>Solids</t>
  </si>
  <si>
    <t>Dilution</t>
  </si>
  <si>
    <t>Cell Test</t>
  </si>
  <si>
    <t>TCOD (mg/l)</t>
  </si>
  <si>
    <t>SCOD (mg/l)</t>
  </si>
  <si>
    <t>PCOD (mg/l)</t>
  </si>
  <si>
    <t>Filter Mass (g)</t>
  </si>
  <si>
    <t>Sample Volume (mL)</t>
  </si>
  <si>
    <t>Dry Mass (g)</t>
  </si>
  <si>
    <t>TSS (mg/L)</t>
  </si>
  <si>
    <t>Post Ignition Mass (g)</t>
  </si>
  <si>
    <t>Ash (g)</t>
  </si>
  <si>
    <t>VSS (mg/l)</t>
  </si>
  <si>
    <t>Conc (mg/l)</t>
  </si>
  <si>
    <t>Percentage (%)</t>
  </si>
  <si>
    <t>Sample</t>
  </si>
  <si>
    <t>DI</t>
  </si>
  <si>
    <t>Band</t>
  </si>
  <si>
    <t>&lt;25</t>
  </si>
  <si>
    <t>Av.</t>
  </si>
  <si>
    <t>Location</t>
  </si>
  <si>
    <t>Influent</t>
  </si>
  <si>
    <t>Effluent</t>
  </si>
  <si>
    <t>post lamella1</t>
  </si>
  <si>
    <t>post lamella 2</t>
  </si>
  <si>
    <t>&lt;10</t>
  </si>
  <si>
    <t>NH4</t>
  </si>
  <si>
    <t>BOD</t>
  </si>
  <si>
    <t>Sample Vol</t>
  </si>
  <si>
    <t>Initial Do</t>
  </si>
  <si>
    <t>Final DO</t>
  </si>
  <si>
    <t>Blank Initial Do</t>
  </si>
  <si>
    <t>Blank Final DO</t>
  </si>
  <si>
    <t>BOD5</t>
  </si>
  <si>
    <t>Sampling not possible as leak meant there was no wastewater ruunning in the pilot hall</t>
  </si>
  <si>
    <t>Infleunt</t>
  </si>
  <si>
    <t>VF eff</t>
  </si>
  <si>
    <t>AHF eff</t>
  </si>
  <si>
    <t>Removal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</si>
</sst>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164" fontId="0" fillId="0" borderId="0" xfId="0" applyNumberFormat="1"/>
    <xf numFmtId="165" fontId="1" fillId="0" borderId="0" xfId="0" applyNumberFormat="1" applyFont="1"/>
    <xf numFmtId="0" fontId="2" fillId="0" borderId="0" xfId="0" applyFont="1"/>
    <xf numFmtId="0" fontId="0" fillId="0" borderId="0" xfId="0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'Wetland Data Summary'!$I$23:$I$41</c:f>
              <c:numCache>
                <c:formatCode>General</c:formatCode>
                <c:ptCount val="19"/>
                <c:pt idx="0">
                  <c:v>2.0166666666666773</c:v>
                </c:pt>
                <c:pt idx="1">
                  <c:v>2.2688888888889007</c:v>
                </c:pt>
                <c:pt idx="2">
                  <c:v>2.4044444444444499</c:v>
                </c:pt>
                <c:pt idx="3">
                  <c:v>2.533333333333327</c:v>
                </c:pt>
                <c:pt idx="4">
                  <c:v>2.7499999999999747</c:v>
                </c:pt>
                <c:pt idx="5">
                  <c:v>3.0777777777777313</c:v>
                </c:pt>
                <c:pt idx="6">
                  <c:v>3.7388888888889005</c:v>
                </c:pt>
                <c:pt idx="7">
                  <c:v>4.3555555555555516</c:v>
                </c:pt>
                <c:pt idx="8">
                  <c:v>4.5216666666666638</c:v>
                </c:pt>
                <c:pt idx="9">
                  <c:v>4.8916666666666551</c:v>
                </c:pt>
                <c:pt idx="10">
                  <c:v>5.3374999999999675</c:v>
                </c:pt>
                <c:pt idx="11">
                  <c:v>5.5199999999999472</c:v>
                </c:pt>
                <c:pt idx="12">
                  <c:v>5.6366666666666108</c:v>
                </c:pt>
                <c:pt idx="13">
                  <c:v>6.2600000000000309</c:v>
                </c:pt>
                <c:pt idx="14">
                  <c:v>6.7833333333333439</c:v>
                </c:pt>
                <c:pt idx="15">
                  <c:v>7.3733333333333642</c:v>
                </c:pt>
                <c:pt idx="16">
                  <c:v>7.8166666666666726</c:v>
                </c:pt>
                <c:pt idx="17">
                  <c:v>8.3999999999999915</c:v>
                </c:pt>
                <c:pt idx="18">
                  <c:v>10.233333333333405</c:v>
                </c:pt>
              </c:numCache>
            </c:numRef>
          </c:xVal>
          <c:yVal>
            <c:numRef>
              <c:f>'Wetland Data Summary'!$J$23:$J$41</c:f>
              <c:numCache>
                <c:formatCode>General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93C-4FDB-8DBA-17063A46D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0208688"/>
        <c:axId val="1930216176"/>
      </c:scatterChart>
      <c:valAx>
        <c:axId val="193020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0216176"/>
        <c:crosses val="autoZero"/>
        <c:crossBetween val="midCat"/>
      </c:valAx>
      <c:valAx>
        <c:axId val="1930216176"/>
        <c:scaling>
          <c:orientation val="minMax"/>
          <c:max val="1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0208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71437</xdr:colOff>
      <xdr:row>16</xdr:row>
      <xdr:rowOff>161924</xdr:rowOff>
    </xdr:from>
    <xdr:to>
      <xdr:col>23</xdr:col>
      <xdr:colOff>61912</xdr:colOff>
      <xdr:row>32</xdr:row>
      <xdr:rowOff>76199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5290CC2-6AC0-D75A-7339-3D4150E61A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35"/>
  <sheetViews>
    <sheetView zoomScale="60" zoomScaleNormal="6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M50" activeCellId="9" sqref="AM126 AM123 AM104 AM97 AM90 AM77 AM68 AM64 AM54 AM50"/>
    </sheetView>
  </sheetViews>
  <sheetFormatPr defaultRowHeight="14.25" x14ac:dyDescent="0.2"/>
  <cols>
    <col min="1" max="1" width="16.25" customWidth="1"/>
    <col min="2" max="4" width="12.375" customWidth="1"/>
    <col min="10" max="15" width="0" hidden="1" customWidth="1"/>
    <col min="21" max="22" width="12.75" bestFit="1" customWidth="1"/>
    <col min="23" max="23" width="0" hidden="1" customWidth="1"/>
  </cols>
  <sheetData>
    <row r="1" spans="1:37" ht="25.5" customHeight="1" x14ac:dyDescent="0.2">
      <c r="A1" s="14" t="s">
        <v>0</v>
      </c>
      <c r="B1" s="14"/>
      <c r="C1" s="13" t="s">
        <v>1</v>
      </c>
      <c r="D1" s="15" t="s">
        <v>2</v>
      </c>
      <c r="E1" s="15"/>
      <c r="F1" s="14" t="s">
        <v>3</v>
      </c>
      <c r="G1" s="14"/>
      <c r="H1" s="14"/>
      <c r="I1" s="14"/>
      <c r="J1" s="14" t="s">
        <v>4</v>
      </c>
      <c r="K1" s="14"/>
      <c r="L1" s="14"/>
      <c r="M1" s="14"/>
      <c r="N1" s="14"/>
      <c r="O1" t="s">
        <v>5</v>
      </c>
      <c r="P1" s="14" t="s">
        <v>6</v>
      </c>
      <c r="Q1" s="14"/>
      <c r="R1" s="14"/>
      <c r="S1" s="14"/>
      <c r="T1" s="14"/>
      <c r="U1" s="14"/>
      <c r="V1" s="14"/>
      <c r="Z1" s="2"/>
      <c r="AA1" s="2"/>
      <c r="AB1" s="2"/>
      <c r="AC1" s="2"/>
    </row>
    <row r="2" spans="1:37" ht="32.25" customHeight="1" x14ac:dyDescent="0.2">
      <c r="A2" s="14"/>
      <c r="B2" s="14"/>
      <c r="C2" s="13"/>
      <c r="D2" s="15"/>
      <c r="E2" s="15"/>
      <c r="F2" s="13" t="s">
        <v>7</v>
      </c>
      <c r="G2" s="13"/>
      <c r="H2" s="13" t="s">
        <v>8</v>
      </c>
      <c r="I2" s="12" t="s">
        <v>9</v>
      </c>
      <c r="J2" s="13" t="s">
        <v>7</v>
      </c>
      <c r="K2" s="13"/>
      <c r="L2" s="13" t="s">
        <v>8</v>
      </c>
      <c r="M2" s="8"/>
      <c r="N2" s="12" t="s">
        <v>10</v>
      </c>
      <c r="O2" s="12" t="s">
        <v>11</v>
      </c>
      <c r="P2" s="13" t="s">
        <v>12</v>
      </c>
      <c r="Q2" s="13" t="s">
        <v>13</v>
      </c>
      <c r="R2" s="13" t="s">
        <v>14</v>
      </c>
      <c r="S2" s="12" t="s">
        <v>15</v>
      </c>
      <c r="T2" s="13" t="s">
        <v>16</v>
      </c>
      <c r="U2" s="13" t="s">
        <v>17</v>
      </c>
      <c r="V2" s="12" t="s">
        <v>18</v>
      </c>
      <c r="W2" s="3"/>
      <c r="X2" s="3"/>
      <c r="Y2" s="3"/>
      <c r="Z2" s="2"/>
      <c r="AA2" s="11" t="s">
        <v>33</v>
      </c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7" ht="33.75" customHeight="1" x14ac:dyDescent="0.25">
      <c r="A3" s="14"/>
      <c r="B3" s="14"/>
      <c r="C3" s="13"/>
      <c r="D3" t="s">
        <v>19</v>
      </c>
      <c r="E3" s="8" t="s">
        <v>20</v>
      </c>
      <c r="F3" s="3" t="s">
        <v>21</v>
      </c>
      <c r="G3" s="3" t="s">
        <v>22</v>
      </c>
      <c r="H3" s="13"/>
      <c r="I3" s="12"/>
      <c r="J3" s="3" t="s">
        <v>21</v>
      </c>
      <c r="K3" s="3" t="s">
        <v>22</v>
      </c>
      <c r="L3" s="13"/>
      <c r="M3" s="8" t="s">
        <v>23</v>
      </c>
      <c r="N3" s="12"/>
      <c r="O3" s="12"/>
      <c r="P3" s="13"/>
      <c r="Q3" s="13"/>
      <c r="R3" s="13"/>
      <c r="S3" s="12"/>
      <c r="T3" s="13"/>
      <c r="U3" s="13"/>
      <c r="V3" s="12"/>
      <c r="W3" s="3"/>
      <c r="X3" s="3"/>
      <c r="Y3" s="3" t="s">
        <v>32</v>
      </c>
      <c r="Z3" s="2"/>
      <c r="AA3" t="s">
        <v>34</v>
      </c>
      <c r="AB3" t="s">
        <v>35</v>
      </c>
      <c r="AC3" t="s">
        <v>36</v>
      </c>
      <c r="AF3" t="s">
        <v>37</v>
      </c>
      <c r="AG3" t="s">
        <v>38</v>
      </c>
      <c r="AK3" s="1" t="s">
        <v>39</v>
      </c>
    </row>
    <row r="4" spans="1:37" ht="15" x14ac:dyDescent="0.25">
      <c r="A4" s="2">
        <v>180220</v>
      </c>
      <c r="B4">
        <v>1</v>
      </c>
      <c r="C4">
        <v>8.3000000000000007</v>
      </c>
      <c r="D4">
        <v>1.53</v>
      </c>
      <c r="E4">
        <v>13.2</v>
      </c>
      <c r="F4">
        <v>3</v>
      </c>
      <c r="G4">
        <v>0</v>
      </c>
      <c r="H4" s="1">
        <v>67</v>
      </c>
      <c r="I4">
        <f>IFERROR(H4*(F4/(F4+G4)),"")</f>
        <v>67</v>
      </c>
      <c r="J4">
        <v>3</v>
      </c>
      <c r="K4">
        <v>0</v>
      </c>
      <c r="L4">
        <v>0</v>
      </c>
      <c r="M4" t="s">
        <v>24</v>
      </c>
      <c r="N4">
        <f>IFERROR(L4*(J4/(J4+K4)),"")</f>
        <v>0</v>
      </c>
      <c r="O4">
        <f>IF((H4-L4)=0,"",H4-L4)</f>
        <v>67</v>
      </c>
      <c r="P4">
        <v>0.1216</v>
      </c>
      <c r="Q4">
        <v>50</v>
      </c>
      <c r="R4" s="1">
        <v>0.1245</v>
      </c>
      <c r="S4" s="1">
        <f>IFERROR((((R4-P4)/Q4)*10^6),"")</f>
        <v>57.999999999999993</v>
      </c>
      <c r="T4">
        <v>0.1221</v>
      </c>
      <c r="U4">
        <f>IF((T4-P4)=0,"",T4-P4)</f>
        <v>5.0000000000000044E-4</v>
      </c>
      <c r="V4" s="1">
        <f>IF(T4&gt;P4,IFERROR((((R4-U4-P4)/Q4)*10^6),""),"")</f>
        <v>47.999999999999986</v>
      </c>
    </row>
    <row r="5" spans="1:37" ht="15" x14ac:dyDescent="0.25">
      <c r="A5" s="2">
        <v>180220</v>
      </c>
      <c r="B5">
        <v>2</v>
      </c>
      <c r="C5">
        <v>8.3000000000000007</v>
      </c>
      <c r="D5">
        <v>1.53</v>
      </c>
      <c r="E5">
        <v>13.2</v>
      </c>
      <c r="F5">
        <v>3</v>
      </c>
      <c r="G5">
        <v>0</v>
      </c>
      <c r="H5" s="1">
        <v>51</v>
      </c>
      <c r="I5">
        <f t="shared" ref="I5:I6" si="0">IFERROR(H5*(F5/(F5+G5)),"")</f>
        <v>51</v>
      </c>
      <c r="J5">
        <v>3</v>
      </c>
      <c r="K5">
        <v>0</v>
      </c>
      <c r="L5">
        <v>0</v>
      </c>
      <c r="M5" t="s">
        <v>24</v>
      </c>
      <c r="N5">
        <f t="shared" ref="N5:N6" si="1">IFERROR(L5*(J5/(J5+K5)),"")</f>
        <v>0</v>
      </c>
      <c r="O5">
        <f>IF((H5-L5)=0,"",H5-L5)</f>
        <v>51</v>
      </c>
      <c r="R5" s="1"/>
      <c r="S5" s="1" t="str">
        <f t="shared" ref="S5:S6" si="2">IFERROR((((R5-P5)/Q5)*10^6),"")</f>
        <v/>
      </c>
      <c r="V5" s="1" t="str">
        <f>IFERROR((((R5-U5-P5)/Q5)*10^6),"")</f>
        <v/>
      </c>
    </row>
    <row r="6" spans="1:37" ht="15" x14ac:dyDescent="0.25">
      <c r="A6" s="2">
        <v>180220</v>
      </c>
      <c r="B6">
        <v>3</v>
      </c>
      <c r="C6">
        <v>8.3000000000000007</v>
      </c>
      <c r="D6">
        <v>1.53</v>
      </c>
      <c r="E6">
        <v>13.2</v>
      </c>
      <c r="F6">
        <v>3</v>
      </c>
      <c r="G6">
        <v>0</v>
      </c>
      <c r="H6" s="1">
        <v>54</v>
      </c>
      <c r="I6">
        <f t="shared" si="0"/>
        <v>54</v>
      </c>
      <c r="J6">
        <v>3</v>
      </c>
      <c r="K6">
        <v>0</v>
      </c>
      <c r="L6">
        <v>0</v>
      </c>
      <c r="M6" t="s">
        <v>24</v>
      </c>
      <c r="N6">
        <f t="shared" si="1"/>
        <v>0</v>
      </c>
      <c r="O6">
        <f>IF((H6-L6)=0,"",H6-L6)</f>
        <v>54</v>
      </c>
      <c r="R6" s="1" t="str">
        <f>IFERROR((((Q6-#REF!)/P6)*10^6),"")</f>
        <v/>
      </c>
      <c r="S6" s="1" t="str">
        <f t="shared" si="2"/>
        <v/>
      </c>
      <c r="V6" s="1" t="str">
        <f>IFERROR((((R6-U6-P6)/Q6)*10^6),"")</f>
        <v/>
      </c>
    </row>
    <row r="7" spans="1:37" s="1" customFormat="1" ht="15" x14ac:dyDescent="0.25">
      <c r="A7" s="4">
        <v>180220</v>
      </c>
      <c r="B7" s="1" t="s">
        <v>25</v>
      </c>
      <c r="C7" s="1">
        <f t="shared" ref="C7:E7" si="3">IFERROR(AVERAGE(C4:C6),"")</f>
        <v>8.3000000000000007</v>
      </c>
      <c r="D7" s="1">
        <f t="shared" si="3"/>
        <v>1.53</v>
      </c>
      <c r="E7" s="1">
        <f t="shared" si="3"/>
        <v>13.199999999999998</v>
      </c>
      <c r="F7" s="1">
        <f t="shared" ref="F7:AB7" si="4">IFERROR(AVERAGE(F4:F6),"")</f>
        <v>3</v>
      </c>
      <c r="G7" s="1">
        <f t="shared" si="4"/>
        <v>0</v>
      </c>
      <c r="H7" s="6">
        <f t="shared" si="4"/>
        <v>57.333333333333336</v>
      </c>
      <c r="I7" s="6">
        <f t="shared" si="4"/>
        <v>57.333333333333336</v>
      </c>
      <c r="J7" s="1">
        <f t="shared" si="4"/>
        <v>3</v>
      </c>
      <c r="K7" s="1">
        <f t="shared" si="4"/>
        <v>0</v>
      </c>
      <c r="L7" s="1">
        <f t="shared" si="4"/>
        <v>0</v>
      </c>
      <c r="N7" s="1">
        <f t="shared" si="4"/>
        <v>0</v>
      </c>
      <c r="O7" s="1">
        <f>IFERROR(AVERAGE(O4:O6),"")</f>
        <v>57.333333333333336</v>
      </c>
      <c r="P7" s="1">
        <f t="shared" si="4"/>
        <v>0.1216</v>
      </c>
      <c r="Q7" s="1">
        <f t="shared" si="4"/>
        <v>50</v>
      </c>
      <c r="R7" s="1">
        <f t="shared" si="4"/>
        <v>0.1245</v>
      </c>
      <c r="S7" s="1">
        <f t="shared" si="4"/>
        <v>57.999999999999993</v>
      </c>
      <c r="U7" s="1">
        <f>IFERROR(AVERAGE(U4:U6),"")</f>
        <v>5.0000000000000044E-4</v>
      </c>
      <c r="V7" s="1">
        <f>IFERROR(AVERAGE(V4:V6),"")</f>
        <v>47.999999999999986</v>
      </c>
      <c r="W7" s="1" t="str">
        <f t="shared" si="4"/>
        <v/>
      </c>
      <c r="X7" s="1" t="str">
        <f t="shared" si="4"/>
        <v/>
      </c>
      <c r="Y7" s="1" t="str">
        <f t="shared" si="4"/>
        <v/>
      </c>
      <c r="Z7" s="1" t="str">
        <f t="shared" si="4"/>
        <v/>
      </c>
      <c r="AA7" s="1" t="str">
        <f t="shared" si="4"/>
        <v/>
      </c>
      <c r="AB7" s="1" t="str">
        <f t="shared" si="4"/>
        <v/>
      </c>
    </row>
    <row r="8" spans="1:37" ht="15" x14ac:dyDescent="0.25">
      <c r="H8" s="1"/>
      <c r="R8" s="1"/>
      <c r="U8" s="1"/>
    </row>
    <row r="9" spans="1:37" ht="15" x14ac:dyDescent="0.25">
      <c r="A9" s="2">
        <v>240220</v>
      </c>
      <c r="B9">
        <v>1</v>
      </c>
      <c r="C9">
        <v>10.6</v>
      </c>
      <c r="D9">
        <v>1.43</v>
      </c>
      <c r="E9">
        <v>13.2</v>
      </c>
      <c r="F9">
        <v>3</v>
      </c>
      <c r="G9">
        <v>0</v>
      </c>
      <c r="H9">
        <v>144</v>
      </c>
      <c r="I9" s="1">
        <f>IFERROR(H9*(F9/(F9+G9)),"")</f>
        <v>144</v>
      </c>
      <c r="J9">
        <v>3</v>
      </c>
      <c r="K9">
        <v>0</v>
      </c>
      <c r="L9">
        <v>142</v>
      </c>
      <c r="M9" t="s">
        <v>24</v>
      </c>
      <c r="N9" s="1">
        <f>IFERROR(L9*(J9/(J9+K9)),"")</f>
        <v>142</v>
      </c>
      <c r="O9" s="1">
        <f>IF((H9-L9)=0,"",H9-L9)</f>
        <v>2</v>
      </c>
      <c r="P9">
        <v>0.12740000000000001</v>
      </c>
      <c r="Q9">
        <v>100</v>
      </c>
      <c r="R9">
        <v>0.1358</v>
      </c>
      <c r="S9" s="1">
        <f>IFERROR((((R9-P9)/Q9)*10^6),"")</f>
        <v>83.999999999999915</v>
      </c>
      <c r="U9">
        <f>IF((T9-P9)=0,"",T9-P9)</f>
        <v>-0.12740000000000001</v>
      </c>
      <c r="V9" s="1" t="str">
        <f>IF(T9&gt;P9,IFERROR((((R9-U9-P9)/Q9)*10^6),""),"")</f>
        <v/>
      </c>
      <c r="W9">
        <v>7.16</v>
      </c>
    </row>
    <row r="10" spans="1:37" ht="15" x14ac:dyDescent="0.25">
      <c r="A10" s="2">
        <v>240220</v>
      </c>
      <c r="B10">
        <v>2</v>
      </c>
      <c r="I10" s="1" t="str">
        <f t="shared" ref="I10:I11" si="5">IFERROR(H10*(F10/(F10+G10)),"")</f>
        <v/>
      </c>
      <c r="N10" s="1" t="str">
        <f t="shared" ref="N10:N11" si="6">IFERROR(L10*(J10/(J10+K10)),"")</f>
        <v/>
      </c>
      <c r="O10" s="1" t="str">
        <f>IF((H10-L10)=0,"",H10-L10)</f>
        <v/>
      </c>
      <c r="P10">
        <v>0.12790000000000001</v>
      </c>
      <c r="Q10">
        <v>100</v>
      </c>
      <c r="R10">
        <v>0.1366</v>
      </c>
      <c r="S10" s="1">
        <f t="shared" ref="S10:S11" si="7">IFERROR((((R10-P10)/Q10)*10^6),"")</f>
        <v>86.999999999999858</v>
      </c>
      <c r="U10">
        <f>IF((T10-P10)=0,"",T10-P10)</f>
        <v>-0.12790000000000001</v>
      </c>
      <c r="V10" s="1" t="str">
        <f>IF(T10&gt;P10,IFERROR((((R10-U10-P10)/Q10)*10^6),""),"")</f>
        <v/>
      </c>
    </row>
    <row r="11" spans="1:37" ht="15" x14ac:dyDescent="0.25">
      <c r="A11" s="2">
        <v>240220</v>
      </c>
      <c r="B11">
        <v>3</v>
      </c>
      <c r="I11" s="1" t="str">
        <f t="shared" si="5"/>
        <v/>
      </c>
      <c r="N11" s="1" t="str">
        <f t="shared" si="6"/>
        <v/>
      </c>
      <c r="O11" s="1" t="str">
        <f>IF((H11-L11)=0,"",H11-L11)</f>
        <v/>
      </c>
      <c r="S11" s="1" t="str">
        <f t="shared" si="7"/>
        <v/>
      </c>
      <c r="V11" s="1" t="str">
        <f>IFERROR((((R11-U11-P11)/Q11)*10^6),"")</f>
        <v/>
      </c>
    </row>
    <row r="12" spans="1:37" s="1" customFormat="1" ht="15" x14ac:dyDescent="0.25">
      <c r="A12" s="4">
        <v>240220</v>
      </c>
      <c r="B12" s="1" t="s">
        <v>25</v>
      </c>
      <c r="C12" s="1">
        <f>IFERROR(AVERAGE(C9:C11),"")</f>
        <v>10.6</v>
      </c>
      <c r="D12" s="1">
        <f>IFERROR(AVERAGE(D9:D11),"")</f>
        <v>1.43</v>
      </c>
      <c r="E12" s="1">
        <f>IFERROR(AVERAGE(E9:E11),"")</f>
        <v>13.2</v>
      </c>
      <c r="F12" s="1">
        <f t="shared" ref="F12:AA12" si="8">IFERROR(AVERAGE(F9:F11),"")</f>
        <v>3</v>
      </c>
      <c r="G12" s="1">
        <f t="shared" si="8"/>
        <v>0</v>
      </c>
      <c r="H12" s="1">
        <f t="shared" si="8"/>
        <v>144</v>
      </c>
      <c r="I12" s="1">
        <f t="shared" si="8"/>
        <v>144</v>
      </c>
      <c r="J12" s="1">
        <f t="shared" si="8"/>
        <v>3</v>
      </c>
      <c r="K12" s="1">
        <f t="shared" si="8"/>
        <v>0</v>
      </c>
      <c r="L12" s="1">
        <f t="shared" si="8"/>
        <v>142</v>
      </c>
      <c r="M12" s="1" t="str">
        <f t="shared" si="8"/>
        <v/>
      </c>
      <c r="N12" s="1">
        <f t="shared" si="8"/>
        <v>142</v>
      </c>
      <c r="O12" s="1">
        <f t="shared" si="8"/>
        <v>2</v>
      </c>
      <c r="P12" s="1">
        <f t="shared" si="8"/>
        <v>0.12765000000000001</v>
      </c>
      <c r="Q12" s="1">
        <f t="shared" si="8"/>
        <v>100</v>
      </c>
      <c r="R12" s="1">
        <f t="shared" si="8"/>
        <v>0.13619999999999999</v>
      </c>
      <c r="S12" s="1">
        <f t="shared" si="8"/>
        <v>85.499999999999886</v>
      </c>
      <c r="T12" s="1" t="str">
        <f t="shared" si="8"/>
        <v/>
      </c>
      <c r="U12" s="1">
        <f t="shared" si="8"/>
        <v>-0.12765000000000001</v>
      </c>
      <c r="V12" s="1" t="str">
        <f t="shared" si="8"/>
        <v/>
      </c>
      <c r="W12" s="1">
        <f t="shared" si="8"/>
        <v>7.16</v>
      </c>
      <c r="X12" s="1" t="str">
        <f t="shared" si="8"/>
        <v/>
      </c>
      <c r="Y12" s="1" t="str">
        <f t="shared" si="8"/>
        <v/>
      </c>
      <c r="Z12" s="1" t="str">
        <f t="shared" si="8"/>
        <v/>
      </c>
      <c r="AA12" s="1" t="str">
        <f t="shared" si="8"/>
        <v/>
      </c>
    </row>
    <row r="13" spans="1:37" ht="15" x14ac:dyDescent="0.25">
      <c r="H13" s="1"/>
      <c r="R13" s="1"/>
      <c r="U13" s="1"/>
    </row>
    <row r="14" spans="1:37" ht="15" x14ac:dyDescent="0.25">
      <c r="H14" s="1"/>
      <c r="R14" s="1"/>
      <c r="U14" s="1"/>
    </row>
    <row r="15" spans="1:37" ht="15" x14ac:dyDescent="0.25">
      <c r="A15" s="9">
        <v>44035</v>
      </c>
      <c r="H15" s="1">
        <v>115</v>
      </c>
      <c r="I15" s="1"/>
      <c r="N15" s="1">
        <v>55</v>
      </c>
      <c r="O15" s="1"/>
      <c r="P15">
        <v>0.12470000000000001</v>
      </c>
      <c r="Q15">
        <v>100</v>
      </c>
      <c r="R15" s="1">
        <v>0.12770000000000001</v>
      </c>
      <c r="S15" s="1">
        <f>IFERROR((((R15-P15)/Q15)*10^6),"")</f>
        <v>30.000000000000028</v>
      </c>
      <c r="U15" s="1"/>
      <c r="Y15">
        <v>18.5</v>
      </c>
    </row>
    <row r="16" spans="1:37" ht="15" x14ac:dyDescent="0.25">
      <c r="H16" s="1">
        <v>119</v>
      </c>
      <c r="I16" s="1"/>
      <c r="N16" s="1"/>
      <c r="O16" s="1"/>
      <c r="R16" s="1"/>
      <c r="S16" s="1"/>
      <c r="U16" s="1"/>
    </row>
    <row r="17" spans="1:25" ht="15" x14ac:dyDescent="0.25">
      <c r="H17" s="1">
        <f>AVERAGE(H14:H16)</f>
        <v>117</v>
      </c>
      <c r="I17" s="1"/>
      <c r="N17" s="1"/>
      <c r="O17" s="1"/>
      <c r="R17" s="1"/>
      <c r="S17" s="1"/>
      <c r="U17" s="1"/>
    </row>
    <row r="18" spans="1:25" ht="15" x14ac:dyDescent="0.25">
      <c r="A18" s="9">
        <v>44042</v>
      </c>
      <c r="F18" s="1"/>
      <c r="G18" s="1"/>
      <c r="H18" s="1">
        <v>120</v>
      </c>
      <c r="I18" s="1"/>
      <c r="J18" s="1"/>
      <c r="K18" s="1"/>
      <c r="L18" s="1"/>
      <c r="M18" s="1"/>
      <c r="N18" s="1">
        <v>54</v>
      </c>
      <c r="O18" s="1"/>
      <c r="P18" s="1">
        <v>0.1273</v>
      </c>
      <c r="Q18" s="1">
        <v>100</v>
      </c>
      <c r="R18" s="1">
        <v>0.13070000000000001</v>
      </c>
      <c r="S18" s="1">
        <f>IFERROR((((R18-P18)/Q18)*10^6),"")</f>
        <v>34.000000000000142</v>
      </c>
      <c r="T18" s="1"/>
      <c r="U18" s="1"/>
      <c r="V18" s="1"/>
      <c r="Y18">
        <v>17.7</v>
      </c>
    </row>
    <row r="19" spans="1:25" ht="15" x14ac:dyDescent="0.25">
      <c r="A19" s="9">
        <v>44042</v>
      </c>
      <c r="F19" s="1"/>
      <c r="G19" s="1"/>
      <c r="H19" s="1">
        <v>89</v>
      </c>
      <c r="I19" s="1"/>
      <c r="J19" s="1"/>
      <c r="K19" s="1"/>
      <c r="L19" s="1"/>
      <c r="M19" s="1"/>
      <c r="N19" s="1">
        <v>51</v>
      </c>
      <c r="O19" s="1"/>
      <c r="P19" s="1"/>
      <c r="Q19" s="1"/>
      <c r="R19" s="1"/>
      <c r="S19" s="1"/>
      <c r="T19" s="1"/>
      <c r="U19" s="1"/>
      <c r="V19" s="1"/>
    </row>
    <row r="20" spans="1:25" ht="15" x14ac:dyDescent="0.25">
      <c r="F20" s="1"/>
      <c r="G20" s="1"/>
      <c r="H20" s="1">
        <f>AVERAGE(H17:H19)</f>
        <v>108.66666666666667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5" ht="15" x14ac:dyDescent="0.25">
      <c r="A21" s="9">
        <v>44049</v>
      </c>
      <c r="F21" s="1"/>
      <c r="G21" s="1"/>
      <c r="H21" s="1">
        <v>61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5" ht="15" x14ac:dyDescent="0.25">
      <c r="A22" s="9">
        <v>44049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5" ht="15" x14ac:dyDescent="0.25">
      <c r="A23" s="9">
        <v>44049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5" ht="15" x14ac:dyDescent="0.25"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5" ht="15" x14ac:dyDescent="0.25">
      <c r="A25" s="9">
        <v>44081</v>
      </c>
      <c r="F25" s="1"/>
      <c r="G25" s="1"/>
      <c r="H25" s="1">
        <v>48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5" ht="15" x14ac:dyDescent="0.25">
      <c r="A26" s="9">
        <v>44081</v>
      </c>
      <c r="F26" s="1"/>
      <c r="G26" s="1"/>
      <c r="H26" s="1">
        <v>30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5" ht="15" x14ac:dyDescent="0.25">
      <c r="A27" s="9">
        <v>44081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5" ht="15" x14ac:dyDescent="0.25">
      <c r="F28" s="1"/>
      <c r="G28" s="1"/>
      <c r="H28" s="1">
        <f>AVERAGE(H25:H27)</f>
        <v>39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5" ht="15" x14ac:dyDescent="0.25">
      <c r="A29" s="9">
        <v>44088</v>
      </c>
      <c r="F29" s="1"/>
      <c r="G29" s="1"/>
      <c r="H29" s="1">
        <v>67</v>
      </c>
      <c r="I29" s="1"/>
      <c r="J29" s="1"/>
      <c r="K29" s="1"/>
      <c r="L29" s="1"/>
      <c r="M29" s="1"/>
      <c r="N29" s="1">
        <v>73</v>
      </c>
      <c r="O29" s="1"/>
      <c r="P29" s="1"/>
      <c r="Q29" s="1"/>
      <c r="R29" s="1"/>
      <c r="S29" s="1"/>
      <c r="T29" s="1"/>
      <c r="U29" s="1"/>
      <c r="V29" s="1"/>
      <c r="Y29">
        <v>15</v>
      </c>
    </row>
    <row r="30" spans="1:25" ht="15" x14ac:dyDescent="0.25">
      <c r="A30" s="9">
        <v>44088</v>
      </c>
      <c r="F30" s="1"/>
      <c r="G30" s="1"/>
      <c r="H30" s="1">
        <v>56</v>
      </c>
      <c r="I30" s="1"/>
      <c r="J30" s="1"/>
      <c r="K30" s="1"/>
      <c r="L30" s="1"/>
      <c r="M30" s="1"/>
      <c r="N30" s="1">
        <v>71</v>
      </c>
      <c r="O30" s="1"/>
      <c r="P30" s="1"/>
      <c r="Q30" s="1"/>
      <c r="R30" s="1"/>
      <c r="S30" s="1"/>
      <c r="T30" s="1"/>
      <c r="U30" s="1"/>
      <c r="V30" s="1"/>
    </row>
    <row r="31" spans="1:25" ht="15" x14ac:dyDescent="0.25">
      <c r="A31" s="9">
        <v>44088</v>
      </c>
      <c r="F31" s="1"/>
      <c r="G31" s="1"/>
      <c r="H31" s="1">
        <v>74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5" ht="15" x14ac:dyDescent="0.25">
      <c r="A32" s="9">
        <v>44088</v>
      </c>
      <c r="B32" s="1" t="s">
        <v>25</v>
      </c>
      <c r="F32" s="1"/>
      <c r="G32" s="1"/>
      <c r="H32" s="1"/>
      <c r="I32" s="1">
        <f>AVERAGE(H29:H31)</f>
        <v>65.666666666666671</v>
      </c>
      <c r="J32" s="1"/>
      <c r="K32" s="1"/>
      <c r="L32" s="1"/>
      <c r="M32" s="1"/>
      <c r="N32" s="1">
        <f>AVERAGE(N29:N31)</f>
        <v>72</v>
      </c>
      <c r="O32" s="1"/>
      <c r="P32" s="1"/>
      <c r="Q32" s="1"/>
      <c r="R32" s="1"/>
      <c r="S32" s="1"/>
      <c r="T32" s="1"/>
      <c r="U32" s="1"/>
      <c r="V32" s="1"/>
    </row>
    <row r="33" spans="1:38" ht="15" x14ac:dyDescent="0.25">
      <c r="H33" s="1"/>
      <c r="I33" s="1"/>
      <c r="N33" s="1"/>
      <c r="O33" s="1"/>
      <c r="R33" s="1"/>
      <c r="S33" s="1"/>
      <c r="U33" s="1"/>
    </row>
    <row r="34" spans="1:38" ht="15" x14ac:dyDescent="0.25">
      <c r="A34" s="9">
        <v>44104</v>
      </c>
      <c r="H34" s="1">
        <v>83</v>
      </c>
      <c r="I34" s="1"/>
      <c r="N34" s="1"/>
      <c r="O34" s="1"/>
      <c r="P34">
        <v>0.13039999999999999</v>
      </c>
      <c r="Q34">
        <v>50</v>
      </c>
      <c r="R34" s="1">
        <v>0.13250000000000001</v>
      </c>
      <c r="S34" s="1">
        <f>IFERROR((((R34-P34)/Q34)*10^6),"")</f>
        <v>42.000000000000369</v>
      </c>
      <c r="U34" s="1"/>
      <c r="Y34">
        <v>23</v>
      </c>
    </row>
    <row r="35" spans="1:38" ht="15" x14ac:dyDescent="0.25">
      <c r="A35" s="9">
        <v>44104</v>
      </c>
      <c r="H35" s="1">
        <v>89</v>
      </c>
      <c r="I35" s="1"/>
      <c r="N35" s="1"/>
      <c r="O35" s="1"/>
      <c r="P35">
        <v>0.1341</v>
      </c>
      <c r="Q35">
        <v>50</v>
      </c>
      <c r="R35" s="1">
        <v>0.13650000000000001</v>
      </c>
      <c r="S35" s="1">
        <f>IFERROR((((R35-P35)/Q35)*10^6),"")</f>
        <v>48.000000000000263</v>
      </c>
      <c r="U35" s="1"/>
    </row>
    <row r="36" spans="1:38" ht="15" x14ac:dyDescent="0.25">
      <c r="A36" s="9">
        <v>44104</v>
      </c>
      <c r="H36" s="1"/>
      <c r="I36" s="1"/>
      <c r="N36" s="1"/>
      <c r="O36" s="1"/>
      <c r="R36" s="1"/>
      <c r="S36" s="1"/>
      <c r="U36" s="1"/>
    </row>
    <row r="37" spans="1:38" ht="15" x14ac:dyDescent="0.25">
      <c r="A37" s="9">
        <v>44104</v>
      </c>
      <c r="B37" s="1" t="s">
        <v>25</v>
      </c>
      <c r="H37" s="1">
        <f>AVERAGE(H34:H35)</f>
        <v>86</v>
      </c>
      <c r="I37" s="1"/>
      <c r="N37" s="1"/>
      <c r="O37" s="1"/>
      <c r="R37" s="1"/>
      <c r="S37" s="1">
        <f>AVERAGE(S7:S35)</f>
        <v>58.56250000000005</v>
      </c>
      <c r="U37" s="1"/>
    </row>
    <row r="38" spans="1:38" ht="15" x14ac:dyDescent="0.2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38" ht="15" x14ac:dyDescent="0.25">
      <c r="A39" s="9">
        <v>44112</v>
      </c>
      <c r="H39" s="1"/>
      <c r="I39" s="1"/>
      <c r="N39" s="1"/>
      <c r="O39" s="1"/>
      <c r="P39">
        <v>0.1278</v>
      </c>
      <c r="Q39">
        <v>100</v>
      </c>
      <c r="R39" s="1">
        <v>0.1278</v>
      </c>
      <c r="S39" s="1">
        <f>IFERROR((((R39-P39)/Q39)*10^6),"")</f>
        <v>0</v>
      </c>
      <c r="U39" s="1"/>
      <c r="AB39">
        <v>5</v>
      </c>
      <c r="AC39">
        <v>9.5399999999999991</v>
      </c>
      <c r="AD39">
        <v>9.25</v>
      </c>
      <c r="AE39">
        <f t="shared" ref="AE39:AE41" si="9">AC39-AD39</f>
        <v>0.28999999999999915</v>
      </c>
      <c r="AG39">
        <v>9.74</v>
      </c>
      <c r="AH39">
        <v>9.56</v>
      </c>
      <c r="AI39">
        <f>AG39-AH39</f>
        <v>0.17999999999999972</v>
      </c>
      <c r="AK39">
        <v>0</v>
      </c>
      <c r="AL39" s="1">
        <f>AK39*(1000/AB39)</f>
        <v>0</v>
      </c>
    </row>
    <row r="40" spans="1:38" ht="15" x14ac:dyDescent="0.25">
      <c r="A40" s="9">
        <v>44112</v>
      </c>
      <c r="H40" s="1"/>
      <c r="I40" s="1"/>
      <c r="N40" s="1"/>
      <c r="O40" s="1"/>
      <c r="P40">
        <v>0.12859999999999999</v>
      </c>
      <c r="Q40">
        <v>100</v>
      </c>
      <c r="R40" s="1">
        <v>0.12859999999999999</v>
      </c>
      <c r="S40" s="1">
        <f>IFERROR((((R40-P40)/Q40)*10^6),"")</f>
        <v>0</v>
      </c>
      <c r="U40" s="1"/>
      <c r="AB40">
        <v>5</v>
      </c>
      <c r="AC40">
        <v>9.56</v>
      </c>
      <c r="AD40">
        <v>9.32</v>
      </c>
      <c r="AE40">
        <f t="shared" si="9"/>
        <v>0.24000000000000021</v>
      </c>
      <c r="AG40">
        <v>9.7100000000000009</v>
      </c>
      <c r="AH40">
        <v>9.3800000000000008</v>
      </c>
      <c r="AI40">
        <f t="shared" ref="AI40:AI41" si="10">AG40-AH40</f>
        <v>0.33000000000000007</v>
      </c>
      <c r="AK40">
        <f>AE40-AVERAGE(AI39:AI41)</f>
        <v>-4.9999999999999545E-2</v>
      </c>
      <c r="AL40" s="1">
        <f t="shared" ref="AL40:AL41" si="11">AK40*(1000/AB40)</f>
        <v>-9.9999999999999094</v>
      </c>
    </row>
    <row r="41" spans="1:38" ht="15" x14ac:dyDescent="0.25">
      <c r="A41" s="9">
        <v>44112</v>
      </c>
      <c r="H41" s="1"/>
      <c r="I41" s="1"/>
      <c r="N41" s="1"/>
      <c r="O41" s="1"/>
      <c r="P41">
        <v>0.1308</v>
      </c>
      <c r="Q41">
        <v>100</v>
      </c>
      <c r="R41" s="1">
        <v>0.13300000000000001</v>
      </c>
      <c r="S41" s="1">
        <f>IFERROR((((R41-P41)/Q41)*10^6),"")</f>
        <v>22.000000000000075</v>
      </c>
      <c r="U41" s="1"/>
      <c r="AB41">
        <v>5</v>
      </c>
      <c r="AC41">
        <v>9.59</v>
      </c>
      <c r="AD41">
        <v>9.3699999999999992</v>
      </c>
      <c r="AE41">
        <f t="shared" si="9"/>
        <v>0.22000000000000064</v>
      </c>
      <c r="AG41">
        <v>9.6999999999999993</v>
      </c>
      <c r="AH41">
        <v>9.34</v>
      </c>
      <c r="AI41">
        <f t="shared" si="10"/>
        <v>0.35999999999999943</v>
      </c>
      <c r="AK41">
        <f>AE41-AVERAGE(AI39:AI41)</f>
        <v>-6.9999999999999118E-2</v>
      </c>
      <c r="AL41" s="1">
        <f t="shared" si="11"/>
        <v>-13.999999999999824</v>
      </c>
    </row>
    <row r="42" spans="1:38" ht="15" x14ac:dyDescent="0.25">
      <c r="H42" s="1"/>
      <c r="I42" s="1"/>
      <c r="N42" s="1"/>
      <c r="O42" s="1"/>
      <c r="R42" s="1"/>
      <c r="S42" s="1"/>
      <c r="U42" s="1"/>
      <c r="AL42" s="1"/>
    </row>
    <row r="43" spans="1:38" ht="15" x14ac:dyDescent="0.25">
      <c r="A43" s="9">
        <v>44126</v>
      </c>
      <c r="H43" s="1">
        <v>39</v>
      </c>
      <c r="I43" s="1"/>
      <c r="N43" s="1"/>
      <c r="O43" s="1"/>
      <c r="P43">
        <v>0.1255</v>
      </c>
      <c r="Q43">
        <v>50</v>
      </c>
      <c r="R43" s="1">
        <v>0.12809999999999999</v>
      </c>
      <c r="S43" s="1">
        <f>IFERROR((((R43-P43)/Q43)*10^6),"")</f>
        <v>51.999999999999829</v>
      </c>
      <c r="U43" s="1"/>
      <c r="AB43">
        <v>5</v>
      </c>
      <c r="AC43">
        <v>9.6</v>
      </c>
      <c r="AD43">
        <v>9.24</v>
      </c>
      <c r="AE43">
        <f t="shared" ref="AE43:AE45" si="12">AC43-AD43</f>
        <v>0.35999999999999943</v>
      </c>
      <c r="AG43">
        <v>9.67</v>
      </c>
      <c r="AH43">
        <v>9.49</v>
      </c>
      <c r="AI43">
        <f>AG43-AH43</f>
        <v>0.17999999999999972</v>
      </c>
      <c r="AK43">
        <f>AE43-AVERAGE($AI$49:$AI$51)</f>
        <v>-0.13000000000000078</v>
      </c>
      <c r="AL43" s="1">
        <f>AK43*(1000/AB43)</f>
        <v>-26.000000000000156</v>
      </c>
    </row>
    <row r="44" spans="1:38" ht="15" x14ac:dyDescent="0.25">
      <c r="A44" s="9">
        <v>44126</v>
      </c>
      <c r="H44" s="1">
        <v>55</v>
      </c>
      <c r="I44" s="1"/>
      <c r="N44" s="1"/>
      <c r="O44" s="1"/>
      <c r="P44">
        <v>0.12740000000000001</v>
      </c>
      <c r="Q44">
        <v>50</v>
      </c>
      <c r="R44" s="1">
        <v>0.1298</v>
      </c>
      <c r="S44" s="1">
        <f>IFERROR((((R44-P44)/Q44)*10^6),"")</f>
        <v>47.999999999999709</v>
      </c>
      <c r="U44" s="1"/>
      <c r="AB44">
        <v>5</v>
      </c>
      <c r="AC44">
        <v>9.57</v>
      </c>
      <c r="AD44">
        <v>9.23</v>
      </c>
      <c r="AE44">
        <f t="shared" si="12"/>
        <v>0.33999999999999986</v>
      </c>
      <c r="AG44">
        <v>9.6199999999999992</v>
      </c>
      <c r="AH44">
        <v>9.4600000000000009</v>
      </c>
      <c r="AI44">
        <f t="shared" ref="AI44:AI45" si="13">AG44-AH44</f>
        <v>0.15999999999999837</v>
      </c>
      <c r="AK44">
        <f t="shared" ref="AK44:AK45" si="14">AE44-AVERAGE($AI$49:$AI$51)</f>
        <v>-0.15000000000000036</v>
      </c>
      <c r="AL44" s="1">
        <f t="shared" ref="AL44:AL45" si="15">AK44*(1000/AB44)</f>
        <v>-30.000000000000071</v>
      </c>
    </row>
    <row r="45" spans="1:38" ht="15" x14ac:dyDescent="0.25">
      <c r="A45" s="9">
        <v>44126</v>
      </c>
      <c r="H45" s="1">
        <v>35</v>
      </c>
      <c r="I45" s="1"/>
      <c r="N45" s="1"/>
      <c r="O45" s="1"/>
      <c r="P45">
        <v>0.12640000000000001</v>
      </c>
      <c r="Q45">
        <v>50</v>
      </c>
      <c r="R45" s="1">
        <v>0.1288</v>
      </c>
      <c r="S45" s="1">
        <f>IFERROR((((R45-P45)/Q45)*10^6),"")</f>
        <v>47.999999999999709</v>
      </c>
      <c r="U45" s="1"/>
      <c r="AB45">
        <v>5</v>
      </c>
      <c r="AC45">
        <v>9.6199999999999992</v>
      </c>
      <c r="AD45">
        <v>9.15</v>
      </c>
      <c r="AE45">
        <f t="shared" si="12"/>
        <v>0.46999999999999886</v>
      </c>
      <c r="AG45">
        <v>9.6199999999999992</v>
      </c>
      <c r="AH45">
        <v>9.3699999999999992</v>
      </c>
      <c r="AI45">
        <f t="shared" si="13"/>
        <v>0.25</v>
      </c>
      <c r="AK45">
        <f t="shared" si="14"/>
        <v>-2.000000000000135E-2</v>
      </c>
      <c r="AL45" s="1">
        <f t="shared" si="15"/>
        <v>-4.00000000000027</v>
      </c>
    </row>
    <row r="46" spans="1:38" ht="15" x14ac:dyDescent="0.25">
      <c r="H46" s="1">
        <f>AVERAGE(H43:H44)</f>
        <v>47</v>
      </c>
      <c r="I46" s="1"/>
      <c r="N46" s="1"/>
      <c r="O46" s="1"/>
      <c r="R46" s="1"/>
      <c r="S46" s="1">
        <f>AVERAGE(S43:S45)</f>
        <v>49.333333333333087</v>
      </c>
      <c r="U46" s="1"/>
    </row>
    <row r="47" spans="1:38" ht="15" x14ac:dyDescent="0.25">
      <c r="A47" s="9">
        <v>44133</v>
      </c>
      <c r="H47" s="1">
        <v>69</v>
      </c>
      <c r="I47" s="1"/>
      <c r="N47" s="1"/>
      <c r="O47" s="1"/>
      <c r="P47">
        <v>0.12989999999999999</v>
      </c>
      <c r="Q47">
        <v>50</v>
      </c>
      <c r="R47">
        <v>0.13120000000000001</v>
      </c>
      <c r="S47" s="1">
        <f>IFERROR((((R47-P47)/Q47)*10^6),"")</f>
        <v>26.000000000000465</v>
      </c>
      <c r="U47" s="1"/>
      <c r="AB47">
        <v>10</v>
      </c>
      <c r="AC47">
        <v>9.73</v>
      </c>
      <c r="AD47">
        <v>8.61</v>
      </c>
      <c r="AE47">
        <f t="shared" ref="AE47:AE49" si="16">AC47-AD47</f>
        <v>1.120000000000001</v>
      </c>
      <c r="AG47">
        <v>9.85</v>
      </c>
      <c r="AH47">
        <v>9.65</v>
      </c>
      <c r="AI47">
        <f>AG47-AH47</f>
        <v>0.19999999999999929</v>
      </c>
      <c r="AK47">
        <f>AE47-AVERAGE($AI$53:$AI$55)</f>
        <v>0.60000000000000142</v>
      </c>
      <c r="AL47" s="1">
        <f>AK47*(1000/AB47)</f>
        <v>60.000000000000142</v>
      </c>
    </row>
    <row r="48" spans="1:38" ht="15" x14ac:dyDescent="0.25">
      <c r="A48" s="9">
        <v>44133</v>
      </c>
      <c r="H48" s="1">
        <v>48</v>
      </c>
      <c r="I48" s="1"/>
      <c r="N48" s="1"/>
      <c r="O48" s="1"/>
      <c r="P48">
        <v>0.1308</v>
      </c>
      <c r="Q48">
        <v>50</v>
      </c>
      <c r="R48">
        <v>0.13300000000000001</v>
      </c>
      <c r="S48" s="1">
        <f>IFERROR((((R48-P48)/Q48)*10^6),"")</f>
        <v>44.000000000000149</v>
      </c>
      <c r="U48" s="1"/>
      <c r="AB48">
        <v>10</v>
      </c>
      <c r="AC48">
        <v>9.82</v>
      </c>
      <c r="AD48">
        <v>7.78</v>
      </c>
      <c r="AE48">
        <f t="shared" si="16"/>
        <v>2.04</v>
      </c>
      <c r="AG48">
        <v>9.8699999999999992</v>
      </c>
      <c r="AH48">
        <v>9.65</v>
      </c>
      <c r="AI48">
        <f t="shared" ref="AI48:AI49" si="17">AG48-AH48</f>
        <v>0.21999999999999886</v>
      </c>
      <c r="AK48">
        <f>AE48-AVERAGE($AI$53:$AI$55)</f>
        <v>1.5200000000000005</v>
      </c>
      <c r="AL48" s="1">
        <f>AK48*(1000/AB48)</f>
        <v>152.00000000000006</v>
      </c>
    </row>
    <row r="49" spans="1:39" ht="15" x14ac:dyDescent="0.25">
      <c r="A49" s="9">
        <v>44133</v>
      </c>
      <c r="H49" s="1">
        <v>55</v>
      </c>
      <c r="I49" s="1"/>
      <c r="N49" s="1"/>
      <c r="O49" s="1"/>
      <c r="P49">
        <v>0.12920000000000001</v>
      </c>
      <c r="Q49">
        <v>50</v>
      </c>
      <c r="R49">
        <v>0.13170000000000001</v>
      </c>
      <c r="S49" s="1">
        <f>IFERROR((((R49-P49)/Q49)*10^6),"")</f>
        <v>50.000000000000043</v>
      </c>
      <c r="U49" s="1"/>
      <c r="AB49">
        <v>10</v>
      </c>
      <c r="AC49">
        <v>9.81</v>
      </c>
      <c r="AD49">
        <v>7.46</v>
      </c>
      <c r="AE49">
        <f t="shared" si="16"/>
        <v>2.3500000000000005</v>
      </c>
      <c r="AG49">
        <v>9.86</v>
      </c>
      <c r="AH49">
        <v>9.59</v>
      </c>
      <c r="AI49">
        <f t="shared" si="17"/>
        <v>0.26999999999999957</v>
      </c>
      <c r="AK49">
        <f t="shared" ref="AK49" si="18">AE49-AVERAGE($AI$53:$AI$55)</f>
        <v>1.830000000000001</v>
      </c>
      <c r="AL49" s="1">
        <f t="shared" ref="AL49" si="19">AK49*(1000/AB49)</f>
        <v>183.00000000000009</v>
      </c>
    </row>
    <row r="50" spans="1:39" ht="15" x14ac:dyDescent="0.25">
      <c r="H50" s="1">
        <f>AVERAGE(H47:H48)</f>
        <v>58.5</v>
      </c>
      <c r="I50" s="1"/>
      <c r="N50" s="1"/>
      <c r="O50" s="1"/>
      <c r="R50" s="1"/>
      <c r="S50" s="1">
        <f>AVERAGE(S47:S49)</f>
        <v>40.00000000000022</v>
      </c>
      <c r="U50" s="1"/>
      <c r="AM50">
        <f>AVERAGE(AL48:AL49)</f>
        <v>167.50000000000006</v>
      </c>
    </row>
    <row r="51" spans="1:39" ht="15" x14ac:dyDescent="0.25">
      <c r="A51" s="9">
        <v>44140</v>
      </c>
      <c r="H51" s="1">
        <v>42</v>
      </c>
      <c r="I51" s="1"/>
      <c r="N51" s="1"/>
      <c r="O51" s="1"/>
      <c r="R51" s="1"/>
      <c r="S51" s="1"/>
      <c r="U51" s="1"/>
      <c r="AB51">
        <v>10</v>
      </c>
      <c r="AC51">
        <v>9.6199999999999992</v>
      </c>
      <c r="AD51">
        <v>8.56</v>
      </c>
      <c r="AE51">
        <f t="shared" ref="AE51:AE53" si="20">AC51-AD51</f>
        <v>1.0599999999999987</v>
      </c>
      <c r="AG51">
        <v>9.7100000000000009</v>
      </c>
      <c r="AH51">
        <v>9</v>
      </c>
      <c r="AI51">
        <f>AG51-AH51</f>
        <v>0.71000000000000085</v>
      </c>
      <c r="AK51">
        <f>AE51-AVERAGE($AI$51:$AI$53)</f>
        <v>0.44333333333333214</v>
      </c>
      <c r="AL51" s="1">
        <f>AK51*(1000/AB51)</f>
        <v>44.333333333333215</v>
      </c>
    </row>
    <row r="52" spans="1:39" ht="15" x14ac:dyDescent="0.25">
      <c r="A52" s="9">
        <v>44140</v>
      </c>
      <c r="H52" s="1">
        <v>52</v>
      </c>
      <c r="I52" s="1"/>
      <c r="N52" s="1"/>
      <c r="O52" s="1"/>
      <c r="R52" s="1"/>
      <c r="S52" s="1"/>
      <c r="U52" s="1"/>
      <c r="AB52">
        <v>10</v>
      </c>
      <c r="AC52">
        <v>9.6300000000000008</v>
      </c>
      <c r="AD52">
        <v>7.56</v>
      </c>
      <c r="AE52">
        <f t="shared" si="20"/>
        <v>2.0700000000000012</v>
      </c>
      <c r="AG52">
        <v>9.75</v>
      </c>
      <c r="AH52">
        <v>9.1300000000000008</v>
      </c>
      <c r="AI52">
        <f t="shared" ref="AI52:AI53" si="21">AG52-AH52</f>
        <v>0.61999999999999922</v>
      </c>
      <c r="AK52">
        <f t="shared" ref="AK52:AK53" si="22">AE52-AVERAGE($AI$51:$AI$53)</f>
        <v>1.4533333333333345</v>
      </c>
      <c r="AL52" s="1">
        <f>AK52*(1000/AB52)</f>
        <v>145.33333333333346</v>
      </c>
    </row>
    <row r="53" spans="1:39" ht="15" x14ac:dyDescent="0.25">
      <c r="A53" s="9">
        <v>44140</v>
      </c>
      <c r="H53" s="1">
        <v>56</v>
      </c>
      <c r="I53" s="1"/>
      <c r="N53" s="1"/>
      <c r="O53" s="1"/>
      <c r="R53" s="1"/>
      <c r="S53" s="1"/>
      <c r="U53" s="1"/>
      <c r="AB53">
        <v>10</v>
      </c>
      <c r="AC53">
        <v>9.59</v>
      </c>
      <c r="AD53">
        <v>7.11</v>
      </c>
      <c r="AE53">
        <f t="shared" si="20"/>
        <v>2.4799999999999995</v>
      </c>
      <c r="AG53">
        <v>9.73</v>
      </c>
      <c r="AH53">
        <v>9.2100000000000009</v>
      </c>
      <c r="AI53">
        <f t="shared" si="21"/>
        <v>0.51999999999999957</v>
      </c>
      <c r="AK53">
        <f t="shared" si="22"/>
        <v>1.8633333333333328</v>
      </c>
      <c r="AL53" s="1">
        <f>AK53*(1000/AB53)</f>
        <v>186.33333333333329</v>
      </c>
    </row>
    <row r="54" spans="1:39" ht="15" x14ac:dyDescent="0.25">
      <c r="H54" s="1">
        <f>AVERAGE(H51:H52)</f>
        <v>47</v>
      </c>
      <c r="I54" s="1"/>
      <c r="N54" s="1"/>
      <c r="O54" s="1"/>
      <c r="R54" s="1"/>
      <c r="S54" s="1"/>
      <c r="U54" s="1"/>
      <c r="AL54" s="1"/>
      <c r="AM54">
        <f>AVERAGE(AL52:AL53)</f>
        <v>165.83333333333337</v>
      </c>
    </row>
    <row r="55" spans="1:39" ht="15" x14ac:dyDescent="0.25">
      <c r="A55" s="9">
        <v>44147</v>
      </c>
      <c r="B55" t="s">
        <v>40</v>
      </c>
      <c r="H55" s="1"/>
      <c r="I55" s="1"/>
      <c r="N55" s="1"/>
      <c r="O55" s="1"/>
      <c r="R55" s="1"/>
      <c r="S55" s="1"/>
      <c r="U55" s="1"/>
      <c r="AL55" s="1"/>
    </row>
    <row r="56" spans="1:39" ht="15" x14ac:dyDescent="0.25">
      <c r="H56" s="1"/>
      <c r="I56" s="1"/>
      <c r="N56" s="1"/>
      <c r="O56" s="1"/>
      <c r="R56" s="1"/>
      <c r="S56" s="1"/>
      <c r="U56" s="1"/>
      <c r="AL56" s="1"/>
    </row>
    <row r="57" spans="1:39" ht="15" x14ac:dyDescent="0.25">
      <c r="A57" s="9">
        <v>44152</v>
      </c>
      <c r="H57" s="1"/>
      <c r="I57" s="1"/>
      <c r="N57" s="1"/>
      <c r="O57" s="1"/>
      <c r="R57" s="1"/>
      <c r="S57" s="1"/>
      <c r="U57" s="1"/>
      <c r="AL57" s="1"/>
    </row>
    <row r="58" spans="1:39" ht="15" x14ac:dyDescent="0.25">
      <c r="A58" s="9">
        <v>44152</v>
      </c>
      <c r="H58" s="1"/>
      <c r="I58" s="1"/>
      <c r="N58" s="1"/>
      <c r="O58" s="1"/>
      <c r="R58" s="1"/>
      <c r="S58" s="1"/>
      <c r="U58" s="1"/>
      <c r="AL58" s="1"/>
    </row>
    <row r="59" spans="1:39" ht="15" x14ac:dyDescent="0.25">
      <c r="A59" s="9">
        <v>44152</v>
      </c>
      <c r="H59" s="1"/>
      <c r="I59" s="1"/>
      <c r="N59" s="1"/>
      <c r="O59" s="1"/>
      <c r="R59" s="1"/>
      <c r="S59" s="1"/>
      <c r="U59" s="1"/>
      <c r="AL59" s="1"/>
    </row>
    <row r="60" spans="1:39" ht="15" x14ac:dyDescent="0.25">
      <c r="H60" s="1"/>
      <c r="I60" s="1"/>
      <c r="N60" s="1"/>
      <c r="O60" s="1"/>
      <c r="S60" s="1"/>
      <c r="U60" s="1"/>
      <c r="AL60" s="1"/>
    </row>
    <row r="61" spans="1:39" ht="15" x14ac:dyDescent="0.25">
      <c r="A61" s="9">
        <v>44161</v>
      </c>
      <c r="H61" s="1">
        <v>77</v>
      </c>
      <c r="I61" s="1"/>
      <c r="N61" s="1"/>
      <c r="O61" s="1"/>
      <c r="P61">
        <v>0.12870000000000001</v>
      </c>
      <c r="Q61">
        <v>50</v>
      </c>
      <c r="R61">
        <v>0.13289999999999999</v>
      </c>
      <c r="S61" s="1">
        <f>IFERROR((((R61-P61)/Q61)*10^6),"")</f>
        <v>83.999999999999631</v>
      </c>
      <c r="U61" s="1"/>
      <c r="AB61">
        <v>10</v>
      </c>
      <c r="AC61">
        <v>9.41</v>
      </c>
      <c r="AD61">
        <v>7.05</v>
      </c>
      <c r="AE61">
        <f t="shared" ref="AE61:AE67" si="23">AC61-AD61</f>
        <v>2.3600000000000003</v>
      </c>
      <c r="AG61">
        <v>9.9</v>
      </c>
      <c r="AH61">
        <v>9.52</v>
      </c>
      <c r="AI61">
        <f>AG61-AH61</f>
        <v>0.38000000000000078</v>
      </c>
      <c r="AK61">
        <f>AE61-AVERAGE($AI$61:$AI$63)</f>
        <v>2.0699999999999998</v>
      </c>
      <c r="AL61" s="1">
        <f>AK61*(1000/AB61)</f>
        <v>206.99999999999997</v>
      </c>
    </row>
    <row r="62" spans="1:39" ht="15" x14ac:dyDescent="0.25">
      <c r="A62" s="9">
        <v>44161</v>
      </c>
      <c r="H62" s="1">
        <v>104</v>
      </c>
      <c r="I62" s="1"/>
      <c r="N62" s="1"/>
      <c r="O62" s="1"/>
      <c r="P62">
        <v>0.12959999999999999</v>
      </c>
      <c r="Q62">
        <v>50</v>
      </c>
      <c r="R62">
        <v>0.13489999999999999</v>
      </c>
      <c r="S62" s="1">
        <f>IFERROR((((R62-P62)/Q62)*10^6),"")</f>
        <v>105.99999999999999</v>
      </c>
      <c r="AB62">
        <v>10</v>
      </c>
      <c r="AC62">
        <v>9.4600000000000009</v>
      </c>
      <c r="AD62">
        <v>7.16</v>
      </c>
      <c r="AE62">
        <f t="shared" si="23"/>
        <v>2.3000000000000007</v>
      </c>
      <c r="AG62">
        <v>9.7899999999999991</v>
      </c>
      <c r="AH62">
        <v>9.5299999999999994</v>
      </c>
      <c r="AI62">
        <f t="shared" ref="AI62:AI63" si="24">AG62-AH62</f>
        <v>0.25999999999999979</v>
      </c>
      <c r="AK62">
        <f t="shared" ref="AK62:AK63" si="25">AE62-AVERAGE($AI$61:$AI$63)</f>
        <v>2.0100000000000002</v>
      </c>
      <c r="AL62" s="1">
        <f>AK62*(1000/AB62)</f>
        <v>201.00000000000003</v>
      </c>
    </row>
    <row r="63" spans="1:39" ht="15" x14ac:dyDescent="0.25">
      <c r="A63" s="9">
        <v>44161</v>
      </c>
      <c r="H63" s="1">
        <v>82</v>
      </c>
      <c r="I63" s="1"/>
      <c r="N63" s="1"/>
      <c r="O63" s="1"/>
      <c r="P63">
        <v>0.12570000000000001</v>
      </c>
      <c r="Q63">
        <v>50</v>
      </c>
      <c r="R63">
        <v>0.13</v>
      </c>
      <c r="S63" s="1">
        <f>IFERROR((((R63-P63)/Q63)*10^6),"")</f>
        <v>85.999999999999957</v>
      </c>
      <c r="AB63">
        <v>10</v>
      </c>
      <c r="AC63">
        <v>9.5</v>
      </c>
      <c r="AD63">
        <v>7.19</v>
      </c>
      <c r="AE63">
        <f t="shared" si="23"/>
        <v>2.3099999999999996</v>
      </c>
      <c r="AG63">
        <v>9.82</v>
      </c>
      <c r="AH63">
        <v>9.59</v>
      </c>
      <c r="AI63">
        <f t="shared" si="24"/>
        <v>0.23000000000000043</v>
      </c>
      <c r="AK63">
        <f t="shared" si="25"/>
        <v>2.0199999999999991</v>
      </c>
      <c r="AL63" s="1">
        <f>AK63*(1000/AB63)</f>
        <v>201.99999999999991</v>
      </c>
    </row>
    <row r="64" spans="1:39" ht="15" x14ac:dyDescent="0.25">
      <c r="H64" s="1">
        <f>AVERAGE(H61:H62)</f>
        <v>90.5</v>
      </c>
      <c r="R64" s="1"/>
      <c r="S64" s="1">
        <f>AVERAGE(S61:S63)</f>
        <v>91.999999999999844</v>
      </c>
      <c r="U64" s="1"/>
      <c r="AM64">
        <f>AVERAGE(AL61:AL63)</f>
        <v>203.33333333333329</v>
      </c>
    </row>
    <row r="65" spans="1:39" ht="15" x14ac:dyDescent="0.25">
      <c r="A65" s="9">
        <v>44278</v>
      </c>
      <c r="H65" s="1"/>
      <c r="P65">
        <v>0.12520000000000001</v>
      </c>
      <c r="Q65">
        <v>50</v>
      </c>
      <c r="R65">
        <v>0.12809999999999999</v>
      </c>
      <c r="S65" s="1">
        <f>IFERROR((((R65-P65)/Q65)*10^6),"")</f>
        <v>57.999999999999716</v>
      </c>
      <c r="U65" s="1"/>
      <c r="AB65">
        <v>5</v>
      </c>
      <c r="AC65">
        <v>8.5299999999999994</v>
      </c>
      <c r="AD65">
        <v>7.12</v>
      </c>
      <c r="AE65">
        <f t="shared" si="23"/>
        <v>1.4099999999999993</v>
      </c>
      <c r="AG65">
        <v>8.51</v>
      </c>
      <c r="AH65">
        <v>7.94</v>
      </c>
      <c r="AI65">
        <f t="shared" ref="AI65:AI67" si="26">AG65-AH65</f>
        <v>0.5699999999999994</v>
      </c>
      <c r="AJ65">
        <f>AVERAGE(AI65:AI67)</f>
        <v>0.46666666666666651</v>
      </c>
      <c r="AL65">
        <f>(AE65-AJ65)/AB65*1000</f>
        <v>188.66666666666654</v>
      </c>
    </row>
    <row r="66" spans="1:39" ht="15" x14ac:dyDescent="0.25">
      <c r="A66" s="9">
        <v>44278</v>
      </c>
      <c r="H66" s="1"/>
      <c r="P66">
        <v>0.12470000000000001</v>
      </c>
      <c r="Q66">
        <v>50</v>
      </c>
      <c r="R66">
        <v>0.12909999999999999</v>
      </c>
      <c r="S66" s="1">
        <f>IFERROR((((R66-P66)/Q66)*10^6),"")</f>
        <v>87.999999999999744</v>
      </c>
      <c r="U66" s="1"/>
      <c r="AB66">
        <v>10</v>
      </c>
      <c r="AC66">
        <v>8.48</v>
      </c>
      <c r="AD66">
        <v>6.3</v>
      </c>
      <c r="AE66">
        <f t="shared" si="23"/>
        <v>2.1800000000000006</v>
      </c>
      <c r="AG66">
        <v>8.5</v>
      </c>
      <c r="AH66">
        <v>8.1</v>
      </c>
      <c r="AI66">
        <f t="shared" si="26"/>
        <v>0.40000000000000036</v>
      </c>
      <c r="AJ66">
        <f>AVERAGE(AI65:AI67)</f>
        <v>0.46666666666666651</v>
      </c>
      <c r="AL66">
        <f t="shared" ref="AL66:AL67" si="27">(AE66-AJ66)/AB66*1000</f>
        <v>171.3333333333334</v>
      </c>
    </row>
    <row r="67" spans="1:39" ht="15" x14ac:dyDescent="0.25">
      <c r="A67" s="9">
        <v>44278</v>
      </c>
      <c r="H67" s="1"/>
      <c r="P67">
        <v>0.12640000000000001</v>
      </c>
      <c r="Q67">
        <v>50</v>
      </c>
      <c r="R67">
        <v>0.13089999999999999</v>
      </c>
      <c r="S67" s="1">
        <f>IFERROR((((R67-P67)/Q67)*10^6),"")</f>
        <v>89.999999999999531</v>
      </c>
      <c r="U67" s="1"/>
      <c r="AB67">
        <v>25</v>
      </c>
      <c r="AC67">
        <v>8.5399999999999991</v>
      </c>
      <c r="AD67">
        <v>4.12</v>
      </c>
      <c r="AE67">
        <f t="shared" si="23"/>
        <v>4.419999999999999</v>
      </c>
      <c r="AG67">
        <v>8.49</v>
      </c>
      <c r="AH67">
        <v>8.06</v>
      </c>
      <c r="AI67">
        <f t="shared" si="26"/>
        <v>0.42999999999999972</v>
      </c>
      <c r="AJ67">
        <f>AJ66</f>
        <v>0.46666666666666651</v>
      </c>
      <c r="AL67">
        <f t="shared" si="27"/>
        <v>158.13333333333333</v>
      </c>
    </row>
    <row r="68" spans="1:39" ht="15" x14ac:dyDescent="0.25">
      <c r="A68" s="9">
        <v>44278</v>
      </c>
      <c r="H68" s="1"/>
      <c r="S68" s="1">
        <f>AVERAGE(S65:S67)</f>
        <v>78.66666666666633</v>
      </c>
      <c r="AM68">
        <f>AVERAGE(AL65:AL67)</f>
        <v>172.71111111111108</v>
      </c>
    </row>
    <row r="69" spans="1:39" ht="15" x14ac:dyDescent="0.25">
      <c r="A69" s="9">
        <v>44278</v>
      </c>
      <c r="H69" s="1"/>
    </row>
    <row r="70" spans="1:39" ht="15" x14ac:dyDescent="0.25">
      <c r="A70" s="9">
        <v>44278</v>
      </c>
      <c r="H70" s="1"/>
    </row>
    <row r="71" spans="1:39" ht="15" x14ac:dyDescent="0.25">
      <c r="A71" s="9">
        <v>44278</v>
      </c>
      <c r="H71" s="1"/>
    </row>
    <row r="73" spans="1:39" x14ac:dyDescent="0.2">
      <c r="A73" s="9">
        <v>44287</v>
      </c>
      <c r="H73">
        <v>251</v>
      </c>
      <c r="AB73">
        <v>5</v>
      </c>
      <c r="AC73">
        <v>8.4</v>
      </c>
      <c r="AD73">
        <v>6.23</v>
      </c>
      <c r="AE73">
        <f>AC73-AD73</f>
        <v>2.17</v>
      </c>
      <c r="AG73">
        <v>8.2799999999999994</v>
      </c>
      <c r="AH73">
        <v>7.94</v>
      </c>
      <c r="AI73">
        <f t="shared" ref="AI73:AI75" si="28">AG73-AH73</f>
        <v>0.33999999999999897</v>
      </c>
      <c r="AJ73">
        <f>AVERAGE(AI73:AI75)</f>
        <v>0.22999999999999984</v>
      </c>
      <c r="AL73">
        <f>(AE73-AJ73)/AB73*1000</f>
        <v>388</v>
      </c>
    </row>
    <row r="74" spans="1:39" x14ac:dyDescent="0.2">
      <c r="A74" s="9">
        <v>44287</v>
      </c>
      <c r="H74">
        <v>333</v>
      </c>
      <c r="AB74">
        <v>5</v>
      </c>
      <c r="AC74">
        <v>8.26</v>
      </c>
      <c r="AD74">
        <v>6.47</v>
      </c>
      <c r="AE74">
        <f t="shared" ref="AE74:AE78" si="29">AC74-AD74</f>
        <v>1.79</v>
      </c>
      <c r="AG74">
        <v>8.26</v>
      </c>
      <c r="AH74">
        <v>8.19</v>
      </c>
      <c r="AI74">
        <f t="shared" si="28"/>
        <v>7.0000000000000284E-2</v>
      </c>
      <c r="AJ74">
        <f>AVERAGE(AI73:AI75)</f>
        <v>0.22999999999999984</v>
      </c>
      <c r="AL74">
        <f t="shared" ref="AL74:AL76" si="30">(AE74-AJ74)/AB74*1000</f>
        <v>312.00000000000006</v>
      </c>
    </row>
    <row r="75" spans="1:39" x14ac:dyDescent="0.2">
      <c r="A75" s="9">
        <v>44287</v>
      </c>
      <c r="H75">
        <v>337</v>
      </c>
      <c r="AB75">
        <v>10</v>
      </c>
      <c r="AC75">
        <v>8.19</v>
      </c>
      <c r="AD75">
        <v>4.88</v>
      </c>
      <c r="AE75">
        <f t="shared" si="29"/>
        <v>3.3099999999999996</v>
      </c>
      <c r="AG75">
        <v>8.23</v>
      </c>
      <c r="AH75">
        <v>7.95</v>
      </c>
      <c r="AI75">
        <f t="shared" si="28"/>
        <v>0.28000000000000025</v>
      </c>
      <c r="AJ75">
        <f>AJ74</f>
        <v>0.22999999999999984</v>
      </c>
      <c r="AL75">
        <f t="shared" si="30"/>
        <v>307.99999999999994</v>
      </c>
    </row>
    <row r="76" spans="1:39" ht="15" x14ac:dyDescent="0.25">
      <c r="A76" s="9">
        <v>44287</v>
      </c>
      <c r="H76" s="1">
        <f>AVERAGE(H73:H74)</f>
        <v>292</v>
      </c>
      <c r="AB76">
        <v>25</v>
      </c>
      <c r="AC76">
        <v>8.0399999999999991</v>
      </c>
      <c r="AD76">
        <v>1.1100000000000001</v>
      </c>
      <c r="AE76">
        <f t="shared" si="29"/>
        <v>6.9299999999999988</v>
      </c>
      <c r="AJ76">
        <f t="shared" ref="AJ76:AJ78" si="31">AJ75</f>
        <v>0.22999999999999984</v>
      </c>
      <c r="AL76">
        <f t="shared" si="30"/>
        <v>267.99999999999994</v>
      </c>
    </row>
    <row r="77" spans="1:39" x14ac:dyDescent="0.2">
      <c r="A77" s="9">
        <v>44287</v>
      </c>
      <c r="AB77">
        <v>50</v>
      </c>
      <c r="AC77">
        <v>7.76</v>
      </c>
      <c r="AD77">
        <v>0.49</v>
      </c>
      <c r="AE77">
        <f t="shared" si="29"/>
        <v>7.27</v>
      </c>
      <c r="AJ77">
        <f t="shared" si="31"/>
        <v>0.22999999999999984</v>
      </c>
      <c r="AM77">
        <f>AVERAGE(AL73:AL76)</f>
        <v>319</v>
      </c>
    </row>
    <row r="78" spans="1:39" x14ac:dyDescent="0.2">
      <c r="A78" s="9">
        <v>44287</v>
      </c>
      <c r="AB78">
        <v>100</v>
      </c>
      <c r="AC78">
        <v>7.06</v>
      </c>
      <c r="AD78">
        <v>0.49</v>
      </c>
      <c r="AE78">
        <f t="shared" si="29"/>
        <v>6.5699999999999994</v>
      </c>
      <c r="AJ78">
        <f t="shared" si="31"/>
        <v>0.22999999999999984</v>
      </c>
    </row>
    <row r="79" spans="1:39" x14ac:dyDescent="0.2">
      <c r="A79" s="9">
        <v>44287</v>
      </c>
      <c r="AB79">
        <v>100</v>
      </c>
      <c r="AC79">
        <v>6.91</v>
      </c>
    </row>
    <row r="81" spans="1:39" ht="15" x14ac:dyDescent="0.25">
      <c r="A81" s="9">
        <v>44294</v>
      </c>
      <c r="H81">
        <v>91</v>
      </c>
      <c r="I81" s="1">
        <f>H81</f>
        <v>91</v>
      </c>
      <c r="P81">
        <v>0.12609999999999999</v>
      </c>
      <c r="Q81">
        <v>50</v>
      </c>
      <c r="R81">
        <v>0.1298</v>
      </c>
      <c r="S81" s="1">
        <f>IFERROR((((R81-P81)/Q81)*10^6),"")</f>
        <v>74.000000000000171</v>
      </c>
    </row>
    <row r="82" spans="1:39" ht="15" x14ac:dyDescent="0.25">
      <c r="A82" s="9">
        <v>44294</v>
      </c>
      <c r="H82">
        <v>74</v>
      </c>
      <c r="I82" s="1">
        <f t="shared" ref="I82:I83" si="32">H82</f>
        <v>74</v>
      </c>
      <c r="P82">
        <v>0.125</v>
      </c>
      <c r="Q82">
        <v>50</v>
      </c>
      <c r="R82">
        <v>0.12759999999999999</v>
      </c>
      <c r="S82" s="1">
        <f t="shared" ref="S82:S83" si="33">IFERROR((((R82-P82)/Q82)*10^6),"")</f>
        <v>51.999999999999829</v>
      </c>
    </row>
    <row r="83" spans="1:39" ht="15" x14ac:dyDescent="0.25">
      <c r="A83" s="9">
        <v>44294</v>
      </c>
      <c r="H83">
        <v>122</v>
      </c>
      <c r="I83" s="1">
        <f t="shared" si="32"/>
        <v>122</v>
      </c>
      <c r="P83">
        <v>0.12670000000000001</v>
      </c>
      <c r="Q83">
        <v>50</v>
      </c>
      <c r="R83">
        <v>0.13</v>
      </c>
      <c r="S83" s="1">
        <f t="shared" si="33"/>
        <v>65.999999999999957</v>
      </c>
    </row>
    <row r="84" spans="1:39" ht="15" x14ac:dyDescent="0.25">
      <c r="H84" s="1">
        <f>AVERAGE(H81:H82)</f>
        <v>82.5</v>
      </c>
      <c r="I84" s="1"/>
      <c r="S84" s="1">
        <f>AVERAGE(S81:S83)</f>
        <v>63.999999999999979</v>
      </c>
    </row>
    <row r="85" spans="1:39" ht="15" x14ac:dyDescent="0.25">
      <c r="A85" s="9">
        <v>44301</v>
      </c>
      <c r="F85">
        <v>1</v>
      </c>
      <c r="G85">
        <v>1</v>
      </c>
      <c r="H85">
        <v>83</v>
      </c>
      <c r="I85" s="1">
        <f>H85*2</f>
        <v>166</v>
      </c>
      <c r="P85">
        <v>0.12479999999999999</v>
      </c>
      <c r="Q85">
        <v>50</v>
      </c>
      <c r="R85">
        <v>0.12920000000000001</v>
      </c>
      <c r="S85" s="1">
        <f>IFERROR((((R85-P85)/Q85)*10^6),"")</f>
        <v>88.000000000000298</v>
      </c>
      <c r="AB85">
        <v>5</v>
      </c>
      <c r="AC85">
        <v>8.2200000000000006</v>
      </c>
      <c r="AD85">
        <v>7.03</v>
      </c>
      <c r="AE85">
        <f>AC85-AD85</f>
        <v>1.1900000000000004</v>
      </c>
      <c r="AG85">
        <v>8.26</v>
      </c>
      <c r="AH85">
        <v>7.89</v>
      </c>
      <c r="AI85">
        <f t="shared" ref="AI85:AI87" si="34">AG85-AH85</f>
        <v>0.37000000000000011</v>
      </c>
      <c r="AJ85">
        <f>AVERAGE(AI85:AI87)</f>
        <v>0.39333333333333326</v>
      </c>
      <c r="AL85">
        <f>(AE85-AJ85)/AB85*1000</f>
        <v>159.3333333333334</v>
      </c>
    </row>
    <row r="86" spans="1:39" ht="15" x14ac:dyDescent="0.25">
      <c r="A86" s="9">
        <v>44301</v>
      </c>
      <c r="F86">
        <v>1</v>
      </c>
      <c r="G86">
        <v>1</v>
      </c>
      <c r="H86">
        <v>81</v>
      </c>
      <c r="I86" s="1">
        <f t="shared" ref="I86:I87" si="35">H86*2</f>
        <v>162</v>
      </c>
      <c r="P86">
        <v>0.12529999999999999</v>
      </c>
      <c r="Q86">
        <v>50</v>
      </c>
      <c r="R86">
        <v>0.1288</v>
      </c>
      <c r="S86" s="1">
        <f t="shared" ref="S86:S87" si="36">IFERROR((((R86-P86)/Q86)*10^6),"")</f>
        <v>70.000000000000057</v>
      </c>
      <c r="AB86">
        <v>10</v>
      </c>
      <c r="AC86">
        <v>8.2200000000000006</v>
      </c>
      <c r="AD86">
        <v>6.58</v>
      </c>
      <c r="AE86">
        <f t="shared" ref="AE86:AE89" si="37">AC86-AD86</f>
        <v>1.6400000000000006</v>
      </c>
      <c r="AG86">
        <v>8.26</v>
      </c>
      <c r="AH86">
        <v>7.89</v>
      </c>
      <c r="AI86">
        <f t="shared" si="34"/>
        <v>0.37000000000000011</v>
      </c>
      <c r="AJ86">
        <f>AVERAGE(AI85:AI87)</f>
        <v>0.39333333333333326</v>
      </c>
      <c r="AL86">
        <f t="shared" ref="AL86:AL89" si="38">(AE86-AJ86)/AB86*1000</f>
        <v>124.66666666666673</v>
      </c>
    </row>
    <row r="87" spans="1:39" ht="15" x14ac:dyDescent="0.25">
      <c r="A87" s="9">
        <v>44301</v>
      </c>
      <c r="F87">
        <v>1</v>
      </c>
      <c r="G87">
        <v>1</v>
      </c>
      <c r="H87">
        <v>83</v>
      </c>
      <c r="I87" s="1">
        <f t="shared" si="35"/>
        <v>166</v>
      </c>
      <c r="P87">
        <v>0.12659999999999999</v>
      </c>
      <c r="Q87">
        <v>50</v>
      </c>
      <c r="R87">
        <v>0.1305</v>
      </c>
      <c r="S87" s="1">
        <f t="shared" si="36"/>
        <v>78.000000000000298</v>
      </c>
      <c r="AB87">
        <v>10</v>
      </c>
      <c r="AC87">
        <v>8.23</v>
      </c>
      <c r="AD87">
        <v>6.36</v>
      </c>
      <c r="AE87">
        <f t="shared" si="37"/>
        <v>1.87</v>
      </c>
      <c r="AG87">
        <v>8.2799999999999994</v>
      </c>
      <c r="AH87">
        <v>7.84</v>
      </c>
      <c r="AI87">
        <f t="shared" si="34"/>
        <v>0.4399999999999995</v>
      </c>
      <c r="AJ87">
        <f>AJ86</f>
        <v>0.39333333333333326</v>
      </c>
      <c r="AL87">
        <f t="shared" si="38"/>
        <v>147.66666666666666</v>
      </c>
    </row>
    <row r="88" spans="1:39" ht="15" x14ac:dyDescent="0.25">
      <c r="A88" s="9">
        <v>44301</v>
      </c>
      <c r="H88" s="1">
        <f>AVERAGE(H85:H86)</f>
        <v>82</v>
      </c>
      <c r="S88" s="1">
        <f>AVERAGE(S85:S87)</f>
        <v>78.66666666666687</v>
      </c>
      <c r="AB88">
        <v>25</v>
      </c>
      <c r="AC88">
        <v>8.2100000000000009</v>
      </c>
      <c r="AD88">
        <v>4.71</v>
      </c>
      <c r="AE88">
        <f t="shared" si="37"/>
        <v>3.5000000000000009</v>
      </c>
      <c r="AJ88">
        <f t="shared" ref="AJ88:AJ89" si="39">AJ87</f>
        <v>0.39333333333333326</v>
      </c>
      <c r="AL88">
        <f t="shared" si="38"/>
        <v>124.26666666666671</v>
      </c>
    </row>
    <row r="89" spans="1:39" x14ac:dyDescent="0.2">
      <c r="A89" s="9">
        <v>44301</v>
      </c>
      <c r="AB89">
        <v>50</v>
      </c>
      <c r="AC89">
        <v>8.15</v>
      </c>
      <c r="AD89">
        <v>1.66</v>
      </c>
      <c r="AE89">
        <f t="shared" si="37"/>
        <v>6.49</v>
      </c>
      <c r="AJ89">
        <f t="shared" si="39"/>
        <v>0.39333333333333326</v>
      </c>
      <c r="AL89">
        <f t="shared" si="38"/>
        <v>121.93333333333334</v>
      </c>
    </row>
    <row r="90" spans="1:39" x14ac:dyDescent="0.2">
      <c r="A90" s="9">
        <v>44301</v>
      </c>
      <c r="AM90">
        <f>AVERAGE(AL85:AL89)</f>
        <v>135.57333333333335</v>
      </c>
    </row>
    <row r="91" spans="1:39" x14ac:dyDescent="0.2">
      <c r="A91" s="9"/>
    </row>
    <row r="92" spans="1:39" ht="15" x14ac:dyDescent="0.25">
      <c r="A92" s="9">
        <v>44315</v>
      </c>
      <c r="F92">
        <v>1</v>
      </c>
      <c r="G92">
        <v>1</v>
      </c>
      <c r="H92">
        <v>83</v>
      </c>
      <c r="I92" s="1">
        <f>H92*2</f>
        <v>166</v>
      </c>
      <c r="J92">
        <v>1312</v>
      </c>
      <c r="P92">
        <v>1312</v>
      </c>
      <c r="Q92">
        <v>100</v>
      </c>
      <c r="R92">
        <v>1370</v>
      </c>
      <c r="S92" s="1">
        <f>IFERROR((((R92-P92)/Q92)*100),"")</f>
        <v>57.999999999999993</v>
      </c>
      <c r="AB92">
        <v>5</v>
      </c>
      <c r="AC92">
        <v>8.75</v>
      </c>
      <c r="AD92">
        <v>8.2799999999999994</v>
      </c>
      <c r="AE92">
        <f>AC92-AD92</f>
        <v>0.47000000000000064</v>
      </c>
      <c r="AG92">
        <v>8.91</v>
      </c>
      <c r="AH92">
        <v>8.69</v>
      </c>
      <c r="AI92">
        <f t="shared" ref="AI92:AI94" si="40">AG92-AH92</f>
        <v>0.22000000000000064</v>
      </c>
      <c r="AJ92">
        <f>AVERAGE(AI92:AI94)</f>
        <v>0.25999999999999979</v>
      </c>
      <c r="AL92">
        <f>(AE92-AJ92)/AB92*1000</f>
        <v>42.000000000000171</v>
      </c>
    </row>
    <row r="93" spans="1:39" ht="15" x14ac:dyDescent="0.25">
      <c r="A93" s="9">
        <v>44315</v>
      </c>
      <c r="F93">
        <v>1</v>
      </c>
      <c r="G93">
        <v>1</v>
      </c>
      <c r="H93">
        <v>80</v>
      </c>
      <c r="I93" s="1">
        <f>H93*2</f>
        <v>160</v>
      </c>
      <c r="J93">
        <v>1311</v>
      </c>
      <c r="P93">
        <v>1311</v>
      </c>
      <c r="Q93">
        <v>100</v>
      </c>
      <c r="R93">
        <v>1367</v>
      </c>
      <c r="S93" s="1">
        <f>IFERROR((((R93-P93)/Q93)*100),"")</f>
        <v>56.000000000000007</v>
      </c>
      <c r="AB93">
        <v>5</v>
      </c>
      <c r="AC93">
        <v>8.8000000000000007</v>
      </c>
      <c r="AD93">
        <v>8.2200000000000006</v>
      </c>
      <c r="AE93">
        <f t="shared" ref="AE93:AE96" si="41">AC93-AD93</f>
        <v>0.58000000000000007</v>
      </c>
      <c r="AG93">
        <v>8.8800000000000008</v>
      </c>
      <c r="AH93">
        <v>8.7100000000000009</v>
      </c>
      <c r="AI93">
        <f t="shared" si="40"/>
        <v>0.16999999999999993</v>
      </c>
      <c r="AJ93">
        <f>AVERAGE(AI92:AI94)</f>
        <v>0.25999999999999979</v>
      </c>
      <c r="AL93">
        <f t="shared" ref="AL93:AL96" si="42">(AE93-AJ93)/AB93*1000</f>
        <v>64.000000000000057</v>
      </c>
    </row>
    <row r="94" spans="1:39" ht="15" x14ac:dyDescent="0.25">
      <c r="A94" s="9">
        <v>44315</v>
      </c>
      <c r="F94">
        <v>1</v>
      </c>
      <c r="G94">
        <v>1</v>
      </c>
      <c r="H94">
        <v>86</v>
      </c>
      <c r="I94" s="1">
        <f>H94*2</f>
        <v>172</v>
      </c>
      <c r="J94">
        <v>1305</v>
      </c>
      <c r="P94">
        <v>1305</v>
      </c>
      <c r="Q94">
        <v>100</v>
      </c>
      <c r="R94">
        <v>1361</v>
      </c>
      <c r="S94" s="1">
        <f>IFERROR((((R94-P94)/Q94)*100),"")</f>
        <v>56.000000000000007</v>
      </c>
      <c r="AB94">
        <v>10</v>
      </c>
      <c r="AC94">
        <v>8.8000000000000007</v>
      </c>
      <c r="AD94">
        <v>7.64</v>
      </c>
      <c r="AE94">
        <f t="shared" si="41"/>
        <v>1.160000000000001</v>
      </c>
      <c r="AG94">
        <v>8.8699999999999992</v>
      </c>
      <c r="AH94">
        <v>8.48</v>
      </c>
      <c r="AI94">
        <f t="shared" si="40"/>
        <v>0.38999999999999879</v>
      </c>
      <c r="AJ94">
        <f>AJ93</f>
        <v>0.25999999999999979</v>
      </c>
      <c r="AL94">
        <f t="shared" si="42"/>
        <v>90.000000000000128</v>
      </c>
    </row>
    <row r="95" spans="1:39" ht="15" x14ac:dyDescent="0.25">
      <c r="A95" s="9">
        <v>44315</v>
      </c>
      <c r="H95" s="1">
        <f>AVERAGE(H92:H93)</f>
        <v>81.5</v>
      </c>
      <c r="S95" s="1">
        <f>AVERAGE(S92:S94)</f>
        <v>56.666666666666664</v>
      </c>
      <c r="AB95">
        <v>25</v>
      </c>
      <c r="AC95">
        <v>8.6999999999999993</v>
      </c>
      <c r="AD95">
        <v>6.22</v>
      </c>
      <c r="AE95">
        <f t="shared" si="41"/>
        <v>2.4799999999999995</v>
      </c>
      <c r="AJ95">
        <f t="shared" ref="AJ95:AJ96" si="43">AJ94</f>
        <v>0.25999999999999979</v>
      </c>
      <c r="AL95">
        <f t="shared" si="42"/>
        <v>88.799999999999983</v>
      </c>
    </row>
    <row r="96" spans="1:39" x14ac:dyDescent="0.2">
      <c r="A96" s="9">
        <v>44315</v>
      </c>
      <c r="AB96">
        <v>50</v>
      </c>
      <c r="AC96">
        <v>8.51</v>
      </c>
      <c r="AD96">
        <v>4.54</v>
      </c>
      <c r="AE96">
        <f t="shared" si="41"/>
        <v>3.9699999999999998</v>
      </c>
      <c r="AJ96">
        <f t="shared" si="43"/>
        <v>0.25999999999999979</v>
      </c>
      <c r="AL96">
        <f t="shared" si="42"/>
        <v>74.2</v>
      </c>
    </row>
    <row r="97" spans="1:39" x14ac:dyDescent="0.2">
      <c r="AM97">
        <f>AVERAGE(AL92:AL96)</f>
        <v>71.800000000000054</v>
      </c>
    </row>
    <row r="98" spans="1:39" ht="15" x14ac:dyDescent="0.25">
      <c r="A98" s="9">
        <v>44350</v>
      </c>
      <c r="I98">
        <v>187</v>
      </c>
      <c r="P98">
        <v>1305</v>
      </c>
      <c r="Q98">
        <v>100</v>
      </c>
      <c r="R98">
        <v>1345</v>
      </c>
      <c r="S98" s="1">
        <f>IFERROR((((R98-P98)/Q98)*100),"")</f>
        <v>40</v>
      </c>
      <c r="AB98">
        <v>5</v>
      </c>
      <c r="AC98">
        <v>9.23</v>
      </c>
      <c r="AD98">
        <v>7.89</v>
      </c>
      <c r="AE98">
        <f>AC98-AD98</f>
        <v>1.3400000000000007</v>
      </c>
      <c r="AG98">
        <v>9.27</v>
      </c>
      <c r="AH98">
        <v>7.49</v>
      </c>
      <c r="AI98">
        <f t="shared" ref="AI98:AI100" si="44">AG98-AH98</f>
        <v>1.7799999999999994</v>
      </c>
      <c r="AJ98">
        <f>AVERAGE(AI98:AI100)</f>
        <v>1.57</v>
      </c>
    </row>
    <row r="99" spans="1:39" ht="15" x14ac:dyDescent="0.25">
      <c r="A99" s="9">
        <v>44350</v>
      </c>
      <c r="I99">
        <v>196</v>
      </c>
      <c r="P99">
        <v>1314</v>
      </c>
      <c r="Q99">
        <v>100</v>
      </c>
      <c r="R99">
        <v>1389</v>
      </c>
      <c r="S99" s="1">
        <f>IFERROR((((R99-P99)/Q99)*100),"")</f>
        <v>75</v>
      </c>
      <c r="AB99">
        <v>5</v>
      </c>
      <c r="AC99">
        <v>9.1300000000000008</v>
      </c>
      <c r="AD99">
        <v>7.94</v>
      </c>
      <c r="AE99">
        <f t="shared" ref="AE99:AE102" si="45">AC99-AD99</f>
        <v>1.1900000000000004</v>
      </c>
      <c r="AG99">
        <v>9.2100000000000009</v>
      </c>
      <c r="AH99">
        <v>7.78</v>
      </c>
      <c r="AI99">
        <f t="shared" si="44"/>
        <v>1.4300000000000006</v>
      </c>
      <c r="AJ99">
        <f>AVERAGE(AI98:AI100)</f>
        <v>1.57</v>
      </c>
    </row>
    <row r="100" spans="1:39" ht="15" x14ac:dyDescent="0.25">
      <c r="A100" s="9">
        <v>44350</v>
      </c>
      <c r="I100">
        <v>191</v>
      </c>
      <c r="P100">
        <v>1290</v>
      </c>
      <c r="Q100">
        <v>50</v>
      </c>
      <c r="R100">
        <v>1328</v>
      </c>
      <c r="S100" s="1">
        <f>IFERROR((((R100-P100)/Q100)*100),"")</f>
        <v>76</v>
      </c>
      <c r="AB100">
        <v>10</v>
      </c>
      <c r="AC100">
        <v>9.2100000000000009</v>
      </c>
      <c r="AD100">
        <v>6.84</v>
      </c>
      <c r="AE100">
        <f t="shared" si="45"/>
        <v>2.370000000000001</v>
      </c>
      <c r="AG100">
        <v>9.15</v>
      </c>
      <c r="AH100">
        <v>7.65</v>
      </c>
      <c r="AI100">
        <f t="shared" si="44"/>
        <v>1.5</v>
      </c>
      <c r="AJ100">
        <f>AJ99</f>
        <v>1.57</v>
      </c>
      <c r="AL100">
        <f>(AE100-AJ100)/AB100*1000</f>
        <v>80.000000000000099</v>
      </c>
    </row>
    <row r="101" spans="1:39" ht="15" x14ac:dyDescent="0.25">
      <c r="A101" s="9">
        <v>44350</v>
      </c>
      <c r="S101" s="1">
        <f>AVERAGE(S98:S100)</f>
        <v>63.666666666666664</v>
      </c>
      <c r="AB101">
        <v>20</v>
      </c>
      <c r="AC101">
        <v>9.09</v>
      </c>
      <c r="AD101">
        <v>4.92</v>
      </c>
      <c r="AE101">
        <f t="shared" si="45"/>
        <v>4.17</v>
      </c>
      <c r="AJ101">
        <f t="shared" ref="AJ101:AJ102" si="46">AJ100</f>
        <v>1.57</v>
      </c>
      <c r="AL101">
        <f>(AE101-AJ101)/AB101*1000</f>
        <v>129.99999999999997</v>
      </c>
    </row>
    <row r="102" spans="1:39" x14ac:dyDescent="0.2">
      <c r="A102" s="9">
        <v>44350</v>
      </c>
      <c r="AB102">
        <v>20</v>
      </c>
      <c r="AC102">
        <v>9.15</v>
      </c>
      <c r="AD102">
        <v>4.46</v>
      </c>
      <c r="AE102">
        <f t="shared" si="45"/>
        <v>4.6900000000000004</v>
      </c>
      <c r="AJ102">
        <f t="shared" si="46"/>
        <v>1.57</v>
      </c>
      <c r="AL102">
        <f>(AE102-AJ102)/AB102*1000</f>
        <v>156</v>
      </c>
    </row>
    <row r="103" spans="1:39" x14ac:dyDescent="0.2">
      <c r="A103" s="9">
        <v>44350</v>
      </c>
      <c r="AB103">
        <v>50</v>
      </c>
      <c r="AC103">
        <v>8.9499999999999993</v>
      </c>
      <c r="AD103">
        <v>0.5</v>
      </c>
    </row>
    <row r="104" spans="1:39" x14ac:dyDescent="0.2">
      <c r="AM104">
        <f>AVERAGE(AL99:AL103)</f>
        <v>122.00000000000001</v>
      </c>
    </row>
    <row r="105" spans="1:39" ht="15" x14ac:dyDescent="0.25">
      <c r="A105" s="9">
        <v>44357</v>
      </c>
      <c r="H105">
        <v>242</v>
      </c>
      <c r="P105">
        <v>1307</v>
      </c>
      <c r="Q105">
        <v>50</v>
      </c>
      <c r="R105">
        <v>1348</v>
      </c>
      <c r="S105" s="1">
        <f>IFERROR((((R105-P105)/Q105)*100),"")</f>
        <v>82</v>
      </c>
    </row>
    <row r="106" spans="1:39" ht="15" x14ac:dyDescent="0.25">
      <c r="A106" s="9">
        <v>44357</v>
      </c>
      <c r="H106">
        <v>246</v>
      </c>
      <c r="P106">
        <v>1308</v>
      </c>
      <c r="Q106">
        <v>50</v>
      </c>
      <c r="R106">
        <v>1398</v>
      </c>
      <c r="S106" s="1">
        <f t="shared" ref="S106:S107" si="47">IFERROR((((R106-P106)/Q106)*100),"")</f>
        <v>180</v>
      </c>
    </row>
    <row r="107" spans="1:39" ht="15" x14ac:dyDescent="0.25">
      <c r="A107" s="9">
        <v>44357</v>
      </c>
      <c r="H107">
        <v>247</v>
      </c>
      <c r="P107">
        <v>1302</v>
      </c>
      <c r="Q107">
        <v>50</v>
      </c>
      <c r="R107">
        <v>1316</v>
      </c>
      <c r="S107" s="1">
        <f t="shared" si="47"/>
        <v>28.000000000000004</v>
      </c>
    </row>
    <row r="108" spans="1:39" ht="15" x14ac:dyDescent="0.25">
      <c r="A108" s="9">
        <v>44357</v>
      </c>
      <c r="H108" s="1">
        <f>AVERAGE(H105:H106)</f>
        <v>244</v>
      </c>
      <c r="S108" s="1">
        <f>AVERAGE(S105:S107)</f>
        <v>96.666666666666671</v>
      </c>
    </row>
    <row r="110" spans="1:39" ht="15" x14ac:dyDescent="0.25">
      <c r="A110" s="9">
        <v>44376</v>
      </c>
      <c r="H110">
        <v>152</v>
      </c>
      <c r="P110">
        <v>1299</v>
      </c>
      <c r="Q110">
        <v>50</v>
      </c>
      <c r="R110">
        <v>1352</v>
      </c>
      <c r="S110" s="1">
        <f>IFERROR((((R110-P110)/Q110)*100),"")</f>
        <v>106</v>
      </c>
    </row>
    <row r="111" spans="1:39" ht="15" x14ac:dyDescent="0.25">
      <c r="A111" s="9">
        <v>44376</v>
      </c>
      <c r="H111">
        <v>84</v>
      </c>
      <c r="P111">
        <v>1285</v>
      </c>
      <c r="Q111">
        <v>50</v>
      </c>
      <c r="R111">
        <v>1336</v>
      </c>
      <c r="S111" s="1">
        <f t="shared" ref="S111:S112" si="48">IFERROR((((R111-P111)/Q111)*100),"")</f>
        <v>102</v>
      </c>
    </row>
    <row r="112" spans="1:39" ht="15" x14ac:dyDescent="0.25">
      <c r="A112" s="9">
        <v>44376</v>
      </c>
      <c r="H112">
        <v>107</v>
      </c>
      <c r="P112">
        <v>1308</v>
      </c>
      <c r="Q112">
        <v>50</v>
      </c>
      <c r="R112">
        <v>1357</v>
      </c>
      <c r="S112" s="1">
        <f t="shared" si="48"/>
        <v>98</v>
      </c>
    </row>
    <row r="113" spans="1:39" ht="15" x14ac:dyDescent="0.25">
      <c r="H113" s="1">
        <f>AVERAGE(H110:H111)</f>
        <v>118</v>
      </c>
      <c r="S113" s="1">
        <f>AVERAGE(S110:S112)</f>
        <v>102</v>
      </c>
    </row>
    <row r="114" spans="1:39" x14ac:dyDescent="0.2">
      <c r="A114" s="9">
        <v>44378</v>
      </c>
      <c r="H114">
        <v>84</v>
      </c>
    </row>
    <row r="115" spans="1:39" x14ac:dyDescent="0.2">
      <c r="A115" s="9">
        <v>44378</v>
      </c>
      <c r="H115">
        <v>71</v>
      </c>
    </row>
    <row r="116" spans="1:39" x14ac:dyDescent="0.2">
      <c r="A116" s="9">
        <v>44378</v>
      </c>
      <c r="H116">
        <v>81</v>
      </c>
    </row>
    <row r="117" spans="1:39" ht="15" x14ac:dyDescent="0.25">
      <c r="H117" s="1">
        <f>AVERAGE(H114:H115)</f>
        <v>77.5</v>
      </c>
    </row>
    <row r="118" spans="1:39" x14ac:dyDescent="0.2">
      <c r="A118" s="9">
        <v>44385</v>
      </c>
      <c r="AB118">
        <v>5</v>
      </c>
      <c r="AC118">
        <v>9.39</v>
      </c>
      <c r="AD118">
        <v>8.35</v>
      </c>
      <c r="AE118">
        <f t="shared" ref="AE118:AE125" si="49">AC118-AD118</f>
        <v>1.0400000000000009</v>
      </c>
      <c r="AG118">
        <v>9.23</v>
      </c>
      <c r="AH118">
        <v>9.31</v>
      </c>
      <c r="AI118">
        <f>AG118-AH118</f>
        <v>-8.0000000000000071E-2</v>
      </c>
      <c r="AJ118">
        <f>AVERAGE(AI118:AI120)</f>
        <v>0.14333333333333384</v>
      </c>
      <c r="AL118">
        <f>(AE118-AJ118)/AB118*1000</f>
        <v>179.3333333333334</v>
      </c>
    </row>
    <row r="119" spans="1:39" x14ac:dyDescent="0.2">
      <c r="A119" s="9">
        <v>44385</v>
      </c>
      <c r="AB119">
        <v>5</v>
      </c>
      <c r="AC119">
        <v>9.3000000000000007</v>
      </c>
      <c r="AD119">
        <v>8.3699999999999992</v>
      </c>
      <c r="AE119">
        <f t="shared" si="49"/>
        <v>0.93000000000000149</v>
      </c>
      <c r="AG119">
        <v>9.24</v>
      </c>
      <c r="AH119">
        <v>8.9499999999999993</v>
      </c>
      <c r="AI119">
        <f>AG119-AH119</f>
        <v>0.29000000000000092</v>
      </c>
      <c r="AJ119">
        <f>AJ118</f>
        <v>0.14333333333333384</v>
      </c>
      <c r="AL119">
        <f t="shared" ref="AL119:AL122" si="50">(AE119-AJ119)/AB119*1000</f>
        <v>157.33333333333351</v>
      </c>
    </row>
    <row r="120" spans="1:39" x14ac:dyDescent="0.2">
      <c r="A120" s="9">
        <v>44385</v>
      </c>
      <c r="AB120">
        <v>10</v>
      </c>
      <c r="AC120">
        <v>9.15</v>
      </c>
      <c r="AD120">
        <v>7.92</v>
      </c>
      <c r="AE120">
        <f t="shared" si="49"/>
        <v>1.2300000000000004</v>
      </c>
      <c r="AG120">
        <v>9.23</v>
      </c>
      <c r="AH120">
        <v>9.01</v>
      </c>
      <c r="AI120">
        <f t="shared" ref="AI120" si="51">AG120-AH120</f>
        <v>0.22000000000000064</v>
      </c>
      <c r="AJ120">
        <f t="shared" ref="AJ120:AJ122" si="52">AJ119</f>
        <v>0.14333333333333384</v>
      </c>
      <c r="AL120">
        <f t="shared" si="50"/>
        <v>108.66666666666666</v>
      </c>
    </row>
    <row r="121" spans="1:39" x14ac:dyDescent="0.2">
      <c r="A121" s="9">
        <v>44385</v>
      </c>
      <c r="AB121">
        <v>20</v>
      </c>
      <c r="AC121">
        <v>9.14</v>
      </c>
      <c r="AD121">
        <v>6.74</v>
      </c>
      <c r="AE121">
        <f t="shared" si="49"/>
        <v>2.4000000000000004</v>
      </c>
      <c r="AJ121">
        <f t="shared" si="52"/>
        <v>0.14333333333333384</v>
      </c>
      <c r="AL121">
        <f t="shared" si="50"/>
        <v>112.83333333333331</v>
      </c>
    </row>
    <row r="122" spans="1:39" x14ac:dyDescent="0.2">
      <c r="A122" s="9">
        <v>44385</v>
      </c>
      <c r="AB122">
        <v>50</v>
      </c>
      <c r="AC122">
        <v>8.94</v>
      </c>
      <c r="AD122">
        <v>2.68</v>
      </c>
      <c r="AE122">
        <f t="shared" si="49"/>
        <v>6.26</v>
      </c>
      <c r="AJ122">
        <f t="shared" si="52"/>
        <v>0.14333333333333384</v>
      </c>
      <c r="AL122">
        <f t="shared" si="50"/>
        <v>122.33333333333333</v>
      </c>
    </row>
    <row r="123" spans="1:39" x14ac:dyDescent="0.2">
      <c r="AM123">
        <f>AVERAGE(AL118:AL122)</f>
        <v>136.10000000000008</v>
      </c>
    </row>
    <row r="124" spans="1:39" x14ac:dyDescent="0.2">
      <c r="A124" s="9">
        <v>44617</v>
      </c>
      <c r="AB124">
        <v>10</v>
      </c>
      <c r="AC124">
        <v>9.8000000000000007</v>
      </c>
      <c r="AD124">
        <v>6.88</v>
      </c>
      <c r="AE124">
        <f t="shared" si="49"/>
        <v>2.9200000000000008</v>
      </c>
      <c r="AJ124">
        <v>0.14333333333333384</v>
      </c>
      <c r="AL124">
        <f>(AE124-AJ124)/AB124*1000</f>
        <v>277.66666666666669</v>
      </c>
    </row>
    <row r="125" spans="1:39" x14ac:dyDescent="0.2">
      <c r="A125" s="9">
        <v>44617</v>
      </c>
      <c r="AB125">
        <v>20</v>
      </c>
      <c r="AC125">
        <v>9.86</v>
      </c>
      <c r="AD125">
        <v>3.83</v>
      </c>
      <c r="AE125">
        <f t="shared" si="49"/>
        <v>6.0299999999999994</v>
      </c>
      <c r="AJ125">
        <v>0.14333333333333384</v>
      </c>
      <c r="AL125">
        <f>(AE125-AJ125)/AB125*1000</f>
        <v>294.33333333333326</v>
      </c>
    </row>
    <row r="126" spans="1:39" x14ac:dyDescent="0.2">
      <c r="A126" s="9">
        <v>44617</v>
      </c>
      <c r="AM126">
        <f>AVERAGE(AL124:AL128)</f>
        <v>286</v>
      </c>
    </row>
    <row r="128" spans="1:39" ht="15" x14ac:dyDescent="0.25">
      <c r="A128" s="9">
        <v>44627</v>
      </c>
      <c r="H128">
        <v>309</v>
      </c>
      <c r="P128">
        <v>887</v>
      </c>
      <c r="Q128">
        <v>50</v>
      </c>
      <c r="R128">
        <v>1013</v>
      </c>
      <c r="S128" s="1">
        <f>IFERROR((((R128-P128)/Q128)*100),"")</f>
        <v>252</v>
      </c>
    </row>
    <row r="129" spans="1:25" ht="15" x14ac:dyDescent="0.25">
      <c r="A129" s="9">
        <v>44627</v>
      </c>
      <c r="H129">
        <v>363</v>
      </c>
      <c r="P129">
        <v>901</v>
      </c>
      <c r="Q129">
        <v>20</v>
      </c>
      <c r="R129">
        <v>1011</v>
      </c>
      <c r="S129" s="1"/>
    </row>
    <row r="130" spans="1:25" ht="15" x14ac:dyDescent="0.25">
      <c r="A130" s="9">
        <v>44627</v>
      </c>
      <c r="H130">
        <v>367</v>
      </c>
      <c r="P130">
        <v>882</v>
      </c>
      <c r="Q130">
        <v>10</v>
      </c>
      <c r="R130">
        <v>913</v>
      </c>
      <c r="S130" s="1">
        <f t="shared" ref="S130" si="53">IFERROR((((R130-P130)/Q130)*100),"")</f>
        <v>310</v>
      </c>
    </row>
    <row r="131" spans="1:25" ht="15" x14ac:dyDescent="0.25">
      <c r="H131" s="1">
        <f>AVERAGE(H128:H129)</f>
        <v>336</v>
      </c>
      <c r="S131" s="1">
        <f>AVERAGE(S128:S130)</f>
        <v>281</v>
      </c>
    </row>
    <row r="132" spans="1:25" ht="15" x14ac:dyDescent="0.25">
      <c r="A132" s="9">
        <v>44678</v>
      </c>
      <c r="H132">
        <v>233</v>
      </c>
      <c r="P132">
        <v>888</v>
      </c>
      <c r="Q132">
        <v>50</v>
      </c>
      <c r="R132">
        <v>926</v>
      </c>
      <c r="S132" s="1">
        <f>IFERROR((((R132-P132)/Q132)*100),"")</f>
        <v>76</v>
      </c>
      <c r="Y132">
        <v>33</v>
      </c>
    </row>
    <row r="133" spans="1:25" ht="15" x14ac:dyDescent="0.25">
      <c r="A133" s="9">
        <v>44678</v>
      </c>
      <c r="H133">
        <v>227</v>
      </c>
      <c r="P133">
        <v>897</v>
      </c>
      <c r="Q133">
        <v>50</v>
      </c>
      <c r="R133">
        <v>943</v>
      </c>
      <c r="S133" s="1"/>
      <c r="Y133">
        <v>32.799999999999997</v>
      </c>
    </row>
    <row r="134" spans="1:25" ht="15" x14ac:dyDescent="0.25">
      <c r="A134" s="9">
        <v>44678</v>
      </c>
      <c r="H134">
        <v>231</v>
      </c>
      <c r="P134">
        <v>911</v>
      </c>
      <c r="Q134">
        <v>50</v>
      </c>
      <c r="R134">
        <v>946</v>
      </c>
      <c r="S134" s="1">
        <f>IFERROR((((R134-P134)/Q134)*100),"")</f>
        <v>70</v>
      </c>
      <c r="Y134">
        <v>32.1</v>
      </c>
    </row>
    <row r="135" spans="1:25" ht="15" x14ac:dyDescent="0.25">
      <c r="H135" s="1">
        <f>AVERAGE(H132:H133)</f>
        <v>230</v>
      </c>
      <c r="S135" s="1">
        <f>AVERAGE(S132:S134)</f>
        <v>73</v>
      </c>
    </row>
  </sheetData>
  <mergeCells count="21">
    <mergeCell ref="S2:S3"/>
    <mergeCell ref="T2:T3"/>
    <mergeCell ref="U2:U3"/>
    <mergeCell ref="P1:V1"/>
    <mergeCell ref="V2:V3"/>
    <mergeCell ref="AA2:AK2"/>
    <mergeCell ref="O2:O3"/>
    <mergeCell ref="P2:P3"/>
    <mergeCell ref="Q2:Q3"/>
    <mergeCell ref="A1:B3"/>
    <mergeCell ref="C1:C3"/>
    <mergeCell ref="D1:E2"/>
    <mergeCell ref="F1:I1"/>
    <mergeCell ref="J1:N1"/>
    <mergeCell ref="F2:G2"/>
    <mergeCell ref="I2:I3"/>
    <mergeCell ref="J2:K2"/>
    <mergeCell ref="L2:L3"/>
    <mergeCell ref="N2:N3"/>
    <mergeCell ref="H2:H3"/>
    <mergeCell ref="R2:R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71"/>
  <sheetViews>
    <sheetView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U4" sqref="U4:U6"/>
    </sheetView>
  </sheetViews>
  <sheetFormatPr defaultRowHeight="14.25" x14ac:dyDescent="0.2"/>
  <cols>
    <col min="2" max="4" width="12.375" customWidth="1"/>
    <col min="21" max="22" width="12.75" bestFit="1" customWidth="1"/>
  </cols>
  <sheetData>
    <row r="1" spans="1:29" ht="25.5" customHeight="1" x14ac:dyDescent="0.2">
      <c r="A1" s="14" t="s">
        <v>0</v>
      </c>
      <c r="B1" s="14"/>
      <c r="C1" s="13" t="s">
        <v>1</v>
      </c>
      <c r="D1" s="15" t="s">
        <v>2</v>
      </c>
      <c r="E1" s="15"/>
      <c r="F1" s="14" t="s">
        <v>3</v>
      </c>
      <c r="G1" s="14"/>
      <c r="H1" s="14"/>
      <c r="I1" s="14"/>
      <c r="J1" s="14" t="s">
        <v>4</v>
      </c>
      <c r="K1" s="14"/>
      <c r="L1" s="14"/>
      <c r="M1" s="14"/>
      <c r="N1" s="14"/>
      <c r="O1" t="s">
        <v>5</v>
      </c>
      <c r="P1" s="14" t="s">
        <v>6</v>
      </c>
      <c r="Q1" s="14"/>
      <c r="R1" s="14"/>
      <c r="S1" s="14"/>
      <c r="T1" s="14"/>
      <c r="U1" s="14"/>
      <c r="V1" s="14"/>
      <c r="Z1" s="2"/>
      <c r="AA1" s="2"/>
      <c r="AB1" s="2"/>
      <c r="AC1" s="2"/>
    </row>
    <row r="2" spans="1:29" ht="32.25" customHeight="1" x14ac:dyDescent="0.2">
      <c r="A2" s="14"/>
      <c r="B2" s="14"/>
      <c r="C2" s="13"/>
      <c r="D2" s="15"/>
      <c r="E2" s="15"/>
      <c r="F2" s="13" t="s">
        <v>7</v>
      </c>
      <c r="G2" s="13"/>
      <c r="H2" s="13" t="s">
        <v>8</v>
      </c>
      <c r="I2" s="12" t="s">
        <v>9</v>
      </c>
      <c r="J2" s="13" t="s">
        <v>7</v>
      </c>
      <c r="K2" s="13"/>
      <c r="L2" s="13" t="s">
        <v>8</v>
      </c>
      <c r="M2" s="8"/>
      <c r="N2" s="12" t="s">
        <v>10</v>
      </c>
      <c r="O2" s="12" t="s">
        <v>11</v>
      </c>
      <c r="P2" s="13" t="s">
        <v>12</v>
      </c>
      <c r="Q2" s="13" t="s">
        <v>13</v>
      </c>
      <c r="R2" s="13" t="s">
        <v>14</v>
      </c>
      <c r="S2" s="12" t="s">
        <v>15</v>
      </c>
      <c r="T2" s="13" t="s">
        <v>16</v>
      </c>
      <c r="U2" s="13" t="s">
        <v>17</v>
      </c>
      <c r="V2" s="12" t="s">
        <v>18</v>
      </c>
      <c r="W2" s="3"/>
      <c r="X2" s="3"/>
      <c r="Y2" s="3"/>
      <c r="Z2" s="2"/>
      <c r="AA2" s="2"/>
      <c r="AB2" s="2"/>
      <c r="AC2" s="2"/>
    </row>
    <row r="3" spans="1:29" ht="33.75" customHeight="1" x14ac:dyDescent="0.2">
      <c r="A3" s="14"/>
      <c r="B3" s="14"/>
      <c r="C3" s="13"/>
      <c r="D3" t="s">
        <v>19</v>
      </c>
      <c r="E3" s="8" t="s">
        <v>20</v>
      </c>
      <c r="F3" s="3" t="s">
        <v>21</v>
      </c>
      <c r="G3" s="3" t="s">
        <v>22</v>
      </c>
      <c r="H3" s="13"/>
      <c r="I3" s="12"/>
      <c r="J3" s="3" t="s">
        <v>21</v>
      </c>
      <c r="K3" s="3" t="s">
        <v>22</v>
      </c>
      <c r="L3" s="13"/>
      <c r="M3" s="8" t="s">
        <v>23</v>
      </c>
      <c r="N3" s="12"/>
      <c r="O3" s="12"/>
      <c r="P3" s="13"/>
      <c r="Q3" s="13"/>
      <c r="R3" s="13"/>
      <c r="S3" s="12"/>
      <c r="T3" s="13"/>
      <c r="U3" s="13"/>
      <c r="V3" s="12"/>
      <c r="W3" s="3"/>
      <c r="X3" s="3"/>
      <c r="Y3" s="3"/>
      <c r="Z3" s="2"/>
      <c r="AA3" s="2"/>
      <c r="AB3" s="2"/>
      <c r="AC3" s="2"/>
    </row>
    <row r="4" spans="1:29" ht="15" x14ac:dyDescent="0.25">
      <c r="A4" s="2">
        <v>170220</v>
      </c>
      <c r="B4">
        <v>1</v>
      </c>
      <c r="H4" s="1"/>
      <c r="I4" t="str">
        <f>IFERROR(H4*(F4/(F4+G4)),"")</f>
        <v/>
      </c>
      <c r="N4" t="str">
        <f>IFERROR((L4*(J4/(J4+K4))),"")</f>
        <v/>
      </c>
      <c r="O4" t="str">
        <f>IF((H4-L4)=0,"",H4-L4)</f>
        <v/>
      </c>
      <c r="R4" s="1"/>
      <c r="S4" s="1" t="str">
        <f>IFERROR((((R4-P4)/Q4)*10^6),"")</f>
        <v/>
      </c>
      <c r="U4" t="str">
        <f>IF((T4-P4)=0,"",T4-P4)</f>
        <v/>
      </c>
      <c r="V4" s="1" t="str">
        <f>IFERROR((((R4-U4-P4)/Q4)*10^6),"")</f>
        <v/>
      </c>
    </row>
    <row r="5" spans="1:29" ht="15" x14ac:dyDescent="0.25">
      <c r="A5" s="2">
        <v>170220</v>
      </c>
      <c r="B5">
        <v>2</v>
      </c>
      <c r="H5" s="1"/>
      <c r="I5" t="str">
        <f t="shared" ref="I5:I6" si="0">IFERROR(H5*(F5/(F5+G5)),"")</f>
        <v/>
      </c>
      <c r="N5" t="str">
        <f t="shared" ref="N5:N6" si="1">IFERROR((L5*(J5/(J5+K5))),"")</f>
        <v/>
      </c>
      <c r="O5" t="str">
        <f t="shared" ref="O5:O6" si="2">IF((H5-L5)=0,"",H5-L5)</f>
        <v/>
      </c>
      <c r="R5" s="1"/>
      <c r="S5" s="1" t="str">
        <f t="shared" ref="S5:S6" si="3">IFERROR((((R5-P5)/Q5)*10^6),"")</f>
        <v/>
      </c>
      <c r="V5" s="1" t="str">
        <f>IFERROR((((R5-U5-P5)/Q5)*10^6),"")</f>
        <v/>
      </c>
    </row>
    <row r="6" spans="1:29" ht="15" x14ac:dyDescent="0.25">
      <c r="A6" s="2">
        <v>170220</v>
      </c>
      <c r="B6">
        <v>3</v>
      </c>
      <c r="H6" s="1"/>
      <c r="I6" t="str">
        <f t="shared" si="0"/>
        <v/>
      </c>
      <c r="N6" t="str">
        <f t="shared" si="1"/>
        <v/>
      </c>
      <c r="O6" t="str">
        <f t="shared" si="2"/>
        <v/>
      </c>
      <c r="R6" s="1"/>
      <c r="S6" s="1" t="str">
        <f t="shared" si="3"/>
        <v/>
      </c>
      <c r="V6" s="1" t="str">
        <f>IFERROR((((R6-U6-P6)/Q6)*10^6),"")</f>
        <v/>
      </c>
    </row>
    <row r="7" spans="1:29" x14ac:dyDescent="0.2">
      <c r="A7" s="2">
        <v>170220</v>
      </c>
      <c r="B7" t="s">
        <v>25</v>
      </c>
      <c r="C7" t="str">
        <f t="shared" ref="C7:S7" si="4">IFERROR(AVERAGE(C4:C6),"")</f>
        <v/>
      </c>
      <c r="D7" t="str">
        <f t="shared" si="4"/>
        <v/>
      </c>
      <c r="E7" t="str">
        <f t="shared" si="4"/>
        <v/>
      </c>
      <c r="F7" t="str">
        <f t="shared" si="4"/>
        <v/>
      </c>
      <c r="G7" t="str">
        <f t="shared" si="4"/>
        <v/>
      </c>
      <c r="H7" t="str">
        <f t="shared" si="4"/>
        <v/>
      </c>
      <c r="I7" t="str">
        <f t="shared" si="4"/>
        <v/>
      </c>
      <c r="J7" t="str">
        <f t="shared" si="4"/>
        <v/>
      </c>
      <c r="K7" t="str">
        <f t="shared" si="4"/>
        <v/>
      </c>
      <c r="L7" t="str">
        <f t="shared" si="4"/>
        <v/>
      </c>
      <c r="N7" t="str">
        <f t="shared" si="4"/>
        <v/>
      </c>
      <c r="O7" t="str">
        <f>IFERROR(AVERAGE(O4:O6),"")</f>
        <v/>
      </c>
      <c r="P7" t="str">
        <f t="shared" si="4"/>
        <v/>
      </c>
      <c r="Q7" t="str">
        <f t="shared" si="4"/>
        <v/>
      </c>
      <c r="R7" t="str">
        <f t="shared" si="4"/>
        <v/>
      </c>
      <c r="S7" t="str">
        <f t="shared" si="4"/>
        <v/>
      </c>
      <c r="U7" t="str">
        <f>IFERROR(AVERAGE(U4:U6),"")</f>
        <v/>
      </c>
      <c r="V7" t="str">
        <f>IFERROR(AVERAGE(V4:V6),"")</f>
        <v/>
      </c>
      <c r="W7" t="str">
        <f t="shared" ref="W7:AB7" si="5">IFERROR(AVERAGE(W4:W6),"")</f>
        <v/>
      </c>
      <c r="X7" t="str">
        <f t="shared" si="5"/>
        <v/>
      </c>
      <c r="Y7" t="str">
        <f t="shared" si="5"/>
        <v/>
      </c>
      <c r="Z7" t="str">
        <f t="shared" si="5"/>
        <v/>
      </c>
      <c r="AA7" t="str">
        <f t="shared" si="5"/>
        <v/>
      </c>
      <c r="AB7" t="str">
        <f t="shared" si="5"/>
        <v/>
      </c>
    </row>
    <row r="8" spans="1:29" ht="15" x14ac:dyDescent="0.25">
      <c r="H8" s="1"/>
      <c r="R8" s="1"/>
      <c r="U8" s="1"/>
    </row>
    <row r="9" spans="1:29" ht="15" x14ac:dyDescent="0.25">
      <c r="H9" s="1"/>
      <c r="R9" s="1"/>
      <c r="U9" s="1"/>
    </row>
    <row r="10" spans="1:29" ht="15" x14ac:dyDescent="0.25">
      <c r="H10" s="1"/>
      <c r="R10" s="1"/>
      <c r="U10" s="1"/>
    </row>
    <row r="11" spans="1:29" ht="15" x14ac:dyDescent="0.25">
      <c r="H11" s="1"/>
      <c r="R11" s="1"/>
      <c r="U11" s="1"/>
    </row>
    <row r="12" spans="1:29" ht="15" x14ac:dyDescent="0.25">
      <c r="H12" s="1"/>
      <c r="R12" s="1"/>
      <c r="U12" s="1"/>
    </row>
    <row r="13" spans="1:29" ht="15" x14ac:dyDescent="0.25">
      <c r="H13" s="1"/>
      <c r="R13" s="1"/>
      <c r="U13" s="1"/>
    </row>
    <row r="14" spans="1:29" ht="15" x14ac:dyDescent="0.25">
      <c r="H14" s="1"/>
      <c r="R14" s="1"/>
      <c r="U14" s="1"/>
    </row>
    <row r="15" spans="1:29" ht="15" x14ac:dyDescent="0.25">
      <c r="H15" s="1"/>
      <c r="R15" s="1"/>
      <c r="U15" s="1"/>
    </row>
    <row r="16" spans="1:29" ht="15" x14ac:dyDescent="0.25">
      <c r="H16" s="1"/>
      <c r="R16" s="1"/>
      <c r="U16" s="1"/>
    </row>
    <row r="17" spans="5:25" ht="15" x14ac:dyDescent="0.25">
      <c r="H17" s="1"/>
      <c r="R17" s="1"/>
      <c r="U17" s="1"/>
    </row>
    <row r="18" spans="5:25" ht="15" x14ac:dyDescent="0.25">
      <c r="H18" s="1"/>
      <c r="R18" s="1"/>
      <c r="U18" s="1"/>
    </row>
    <row r="19" spans="5:25" ht="15" x14ac:dyDescent="0.25">
      <c r="H19" s="1"/>
      <c r="R19" s="1"/>
      <c r="U19" s="1"/>
    </row>
    <row r="20" spans="5:25" ht="15" x14ac:dyDescent="0.25">
      <c r="H20" s="1"/>
      <c r="R20" s="1"/>
      <c r="U20" s="1"/>
    </row>
    <row r="21" spans="5:25" ht="15" x14ac:dyDescent="0.25">
      <c r="H21" s="1"/>
      <c r="R21" s="1"/>
      <c r="U21" s="1"/>
    </row>
    <row r="22" spans="5:25" ht="15" x14ac:dyDescent="0.25">
      <c r="H22" s="1"/>
      <c r="R22" s="1"/>
      <c r="U22" s="1"/>
    </row>
    <row r="23" spans="5:25" ht="15" x14ac:dyDescent="0.25">
      <c r="H23" s="1"/>
      <c r="R23" s="1"/>
      <c r="U23" s="1"/>
    </row>
    <row r="24" spans="5:25" ht="15" x14ac:dyDescent="0.25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5:25" ht="15" x14ac:dyDescent="0.25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5:25" ht="15" x14ac:dyDescent="0.2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5:25" ht="15" x14ac:dyDescent="0.25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5:25" ht="15" x14ac:dyDescent="0.25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5:25" ht="15" x14ac:dyDescent="0.25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5:25" ht="15" x14ac:dyDescent="0.25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5:25" ht="15" x14ac:dyDescent="0.25"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5:25" ht="15" x14ac:dyDescent="0.25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5:25" ht="15" x14ac:dyDescent="0.25"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5:25" ht="15" x14ac:dyDescent="0.25"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5:25" ht="15" x14ac:dyDescent="0.25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5:25" ht="15" x14ac:dyDescent="0.25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5:25" ht="15" x14ac:dyDescent="0.2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5:25" ht="15" x14ac:dyDescent="0.2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5:25" ht="15" x14ac:dyDescent="0.25">
      <c r="H39" s="1"/>
      <c r="R39" s="1"/>
      <c r="U39" s="1"/>
    </row>
    <row r="40" spans="5:25" ht="15" x14ac:dyDescent="0.25">
      <c r="H40" s="1"/>
      <c r="R40" s="1"/>
      <c r="U40" s="1"/>
    </row>
    <row r="41" spans="5:25" ht="15" x14ac:dyDescent="0.25">
      <c r="H41" s="1"/>
      <c r="R41" s="1"/>
      <c r="U41" s="1"/>
    </row>
    <row r="42" spans="5:25" ht="15" x14ac:dyDescent="0.25">
      <c r="H42" s="1"/>
      <c r="R42" s="1"/>
      <c r="U42" s="1"/>
    </row>
    <row r="43" spans="5:25" ht="15" x14ac:dyDescent="0.25">
      <c r="H43" s="1"/>
      <c r="R43" s="1"/>
      <c r="U43" s="1"/>
    </row>
    <row r="44" spans="5:25" ht="15" x14ac:dyDescent="0.25">
      <c r="H44" s="1"/>
      <c r="R44" s="1"/>
      <c r="U44" s="1"/>
    </row>
    <row r="45" spans="5:25" ht="15" x14ac:dyDescent="0.25">
      <c r="H45" s="1"/>
      <c r="R45" s="1"/>
      <c r="U45" s="1"/>
    </row>
    <row r="46" spans="5:25" ht="15" x14ac:dyDescent="0.25">
      <c r="H46" s="1"/>
      <c r="R46" s="1"/>
      <c r="U46" s="1"/>
    </row>
    <row r="47" spans="5:25" ht="15" x14ac:dyDescent="0.25">
      <c r="H47" s="1"/>
      <c r="R47" s="1"/>
      <c r="U47" s="1"/>
    </row>
    <row r="48" spans="5:25" ht="15" x14ac:dyDescent="0.25">
      <c r="H48" s="1"/>
      <c r="R48" s="1"/>
      <c r="U48" s="1"/>
    </row>
    <row r="49" spans="8:21" ht="15" x14ac:dyDescent="0.25">
      <c r="H49" s="1"/>
      <c r="R49" s="1"/>
      <c r="U49" s="1"/>
    </row>
    <row r="50" spans="8:21" ht="15" x14ac:dyDescent="0.25">
      <c r="H50" s="1"/>
      <c r="R50" s="1"/>
      <c r="U50" s="1"/>
    </row>
    <row r="51" spans="8:21" ht="15" x14ac:dyDescent="0.25">
      <c r="H51" s="1"/>
      <c r="R51" s="1"/>
      <c r="U51" s="1"/>
    </row>
    <row r="52" spans="8:21" ht="15" x14ac:dyDescent="0.25">
      <c r="H52" s="1"/>
      <c r="R52" s="1"/>
      <c r="U52" s="1"/>
    </row>
    <row r="53" spans="8:21" ht="15" x14ac:dyDescent="0.25">
      <c r="H53" s="1"/>
      <c r="R53" s="1"/>
      <c r="U53" s="1"/>
    </row>
    <row r="54" spans="8:21" ht="15" x14ac:dyDescent="0.25">
      <c r="H54" s="1"/>
      <c r="R54" s="1"/>
      <c r="U54" s="1"/>
    </row>
    <row r="55" spans="8:21" ht="15" x14ac:dyDescent="0.25">
      <c r="H55" s="1"/>
      <c r="R55" s="1"/>
      <c r="U55" s="1"/>
    </row>
    <row r="56" spans="8:21" ht="15" x14ac:dyDescent="0.25">
      <c r="H56" s="1"/>
      <c r="R56" s="1"/>
      <c r="U56" s="1"/>
    </row>
    <row r="57" spans="8:21" ht="15" x14ac:dyDescent="0.25">
      <c r="H57" s="1"/>
      <c r="R57" s="1"/>
      <c r="U57" s="1"/>
    </row>
    <row r="58" spans="8:21" ht="15" x14ac:dyDescent="0.25">
      <c r="H58" s="1"/>
      <c r="R58" s="1"/>
      <c r="U58" s="1"/>
    </row>
    <row r="59" spans="8:21" ht="15" x14ac:dyDescent="0.25">
      <c r="H59" s="1"/>
      <c r="R59" s="1"/>
      <c r="U59" s="1"/>
    </row>
    <row r="60" spans="8:21" ht="15" x14ac:dyDescent="0.25">
      <c r="H60" s="1"/>
      <c r="R60" s="1"/>
      <c r="U60" s="1"/>
    </row>
    <row r="61" spans="8:21" ht="15" x14ac:dyDescent="0.25">
      <c r="H61" s="1"/>
      <c r="R61" s="1"/>
      <c r="U61" s="1"/>
    </row>
    <row r="62" spans="8:21" ht="15" x14ac:dyDescent="0.25">
      <c r="H62" s="1"/>
      <c r="R62" s="1"/>
      <c r="U62" s="1"/>
    </row>
    <row r="63" spans="8:21" ht="15" x14ac:dyDescent="0.25">
      <c r="H63" s="1"/>
      <c r="R63" s="1"/>
      <c r="U63" s="1"/>
    </row>
    <row r="64" spans="8:21" ht="15" x14ac:dyDescent="0.25">
      <c r="H64" s="1"/>
      <c r="R64" s="1"/>
      <c r="U64" s="1"/>
    </row>
    <row r="65" spans="8:21" ht="15" x14ac:dyDescent="0.25">
      <c r="H65" s="1"/>
      <c r="R65" s="1"/>
      <c r="U65" s="1"/>
    </row>
    <row r="66" spans="8:21" ht="15" x14ac:dyDescent="0.25">
      <c r="H66" s="1"/>
      <c r="U66" s="1"/>
    </row>
    <row r="67" spans="8:21" ht="15" x14ac:dyDescent="0.25">
      <c r="H67" s="1"/>
      <c r="U67" s="1"/>
    </row>
    <row r="68" spans="8:21" ht="15" x14ac:dyDescent="0.25">
      <c r="H68" s="1"/>
    </row>
    <row r="69" spans="8:21" ht="15" x14ac:dyDescent="0.25">
      <c r="H69" s="1"/>
    </row>
    <row r="70" spans="8:21" ht="15" x14ac:dyDescent="0.25">
      <c r="H70" s="1"/>
    </row>
    <row r="71" spans="8:21" ht="15" x14ac:dyDescent="0.25">
      <c r="H71" s="1"/>
    </row>
  </sheetData>
  <mergeCells count="20">
    <mergeCell ref="Q2:Q3"/>
    <mergeCell ref="R2:R3"/>
    <mergeCell ref="S2:S3"/>
    <mergeCell ref="T2:T3"/>
    <mergeCell ref="J1:N1"/>
    <mergeCell ref="P1:V1"/>
    <mergeCell ref="V2:V3"/>
    <mergeCell ref="U2:U3"/>
    <mergeCell ref="J2:K2"/>
    <mergeCell ref="L2:L3"/>
    <mergeCell ref="N2:N3"/>
    <mergeCell ref="O2:O3"/>
    <mergeCell ref="P2:P3"/>
    <mergeCell ref="A1:B3"/>
    <mergeCell ref="C1:C3"/>
    <mergeCell ref="H2:H3"/>
    <mergeCell ref="D1:E2"/>
    <mergeCell ref="F1:I1"/>
    <mergeCell ref="F2:G2"/>
    <mergeCell ref="I2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71"/>
  <sheetViews>
    <sheetView workbookViewId="0">
      <pane xSplit="2" ySplit="3" topLeftCell="O4" activePane="bottomRight" state="frozen"/>
      <selection pane="topRight" activeCell="C1" sqref="C1"/>
      <selection pane="bottomLeft" activeCell="A4" sqref="A4"/>
      <selection pane="bottomRight" activeCell="B35" sqref="B35"/>
    </sheetView>
  </sheetViews>
  <sheetFormatPr defaultRowHeight="14.25" x14ac:dyDescent="0.2"/>
  <cols>
    <col min="2" max="4" width="12.375" customWidth="1"/>
    <col min="21" max="22" width="12.75" bestFit="1" customWidth="1"/>
  </cols>
  <sheetData>
    <row r="1" spans="1:29" ht="25.5" customHeight="1" x14ac:dyDescent="0.2">
      <c r="A1" s="14" t="s">
        <v>0</v>
      </c>
      <c r="B1" s="14"/>
      <c r="C1" s="13" t="s">
        <v>1</v>
      </c>
      <c r="D1" s="15" t="s">
        <v>2</v>
      </c>
      <c r="E1" s="15"/>
      <c r="F1" s="14" t="s">
        <v>3</v>
      </c>
      <c r="G1" s="14"/>
      <c r="H1" s="14"/>
      <c r="I1" s="14"/>
      <c r="J1" s="14" t="s">
        <v>4</v>
      </c>
      <c r="K1" s="14"/>
      <c r="L1" s="14"/>
      <c r="M1" s="14"/>
      <c r="N1" s="14"/>
      <c r="O1" t="s">
        <v>5</v>
      </c>
      <c r="P1" s="14" t="s">
        <v>6</v>
      </c>
      <c r="Q1" s="14"/>
      <c r="R1" s="14"/>
      <c r="S1" s="14"/>
      <c r="T1" s="14"/>
      <c r="U1" s="14"/>
      <c r="V1" s="14"/>
      <c r="Z1" s="2"/>
      <c r="AA1" s="2"/>
      <c r="AB1" s="2"/>
      <c r="AC1" s="2"/>
    </row>
    <row r="2" spans="1:29" ht="32.25" customHeight="1" x14ac:dyDescent="0.2">
      <c r="A2" s="14"/>
      <c r="B2" s="14"/>
      <c r="C2" s="13"/>
      <c r="D2" s="15"/>
      <c r="E2" s="15"/>
      <c r="F2" s="13" t="s">
        <v>7</v>
      </c>
      <c r="G2" s="13"/>
      <c r="H2" s="13" t="s">
        <v>8</v>
      </c>
      <c r="I2" s="12" t="s">
        <v>9</v>
      </c>
      <c r="J2" s="13" t="s">
        <v>7</v>
      </c>
      <c r="K2" s="13"/>
      <c r="L2" s="13" t="s">
        <v>8</v>
      </c>
      <c r="M2" s="8"/>
      <c r="N2" s="12" t="s">
        <v>10</v>
      </c>
      <c r="O2" s="12" t="s">
        <v>11</v>
      </c>
      <c r="P2" s="13" t="s">
        <v>12</v>
      </c>
      <c r="Q2" s="13" t="s">
        <v>13</v>
      </c>
      <c r="R2" s="13" t="s">
        <v>14</v>
      </c>
      <c r="S2" s="12" t="s">
        <v>15</v>
      </c>
      <c r="T2" s="13" t="s">
        <v>16</v>
      </c>
      <c r="U2" s="13" t="s">
        <v>17</v>
      </c>
      <c r="V2" s="12" t="s">
        <v>18</v>
      </c>
      <c r="W2" s="3"/>
      <c r="X2" s="3"/>
      <c r="Y2" s="3"/>
      <c r="Z2" s="2"/>
      <c r="AA2" s="2"/>
      <c r="AB2" s="2"/>
      <c r="AC2" s="2"/>
    </row>
    <row r="3" spans="1:29" ht="33.75" customHeight="1" x14ac:dyDescent="0.2">
      <c r="A3" s="14"/>
      <c r="B3" s="14"/>
      <c r="C3" s="13"/>
      <c r="D3" t="s">
        <v>19</v>
      </c>
      <c r="E3" s="8" t="s">
        <v>20</v>
      </c>
      <c r="F3" s="3" t="s">
        <v>21</v>
      </c>
      <c r="G3" s="3" t="s">
        <v>22</v>
      </c>
      <c r="H3" s="13"/>
      <c r="I3" s="12"/>
      <c r="J3" s="3" t="s">
        <v>21</v>
      </c>
      <c r="K3" s="3" t="s">
        <v>22</v>
      </c>
      <c r="L3" s="13"/>
      <c r="M3" s="8" t="s">
        <v>23</v>
      </c>
      <c r="N3" s="12"/>
      <c r="O3" s="12"/>
      <c r="P3" s="13"/>
      <c r="Q3" s="13"/>
      <c r="R3" s="13"/>
      <c r="S3" s="12"/>
      <c r="T3" s="13"/>
      <c r="U3" s="13"/>
      <c r="V3" s="12"/>
      <c r="W3" s="3"/>
      <c r="X3" s="3"/>
      <c r="Y3" s="3"/>
      <c r="Z3" s="2"/>
      <c r="AA3" s="2"/>
      <c r="AB3" s="2"/>
      <c r="AC3" s="2"/>
    </row>
    <row r="4" spans="1:29" ht="15" x14ac:dyDescent="0.25">
      <c r="A4" s="2">
        <v>170220</v>
      </c>
      <c r="B4">
        <v>1</v>
      </c>
      <c r="H4" s="1"/>
      <c r="R4" s="1"/>
      <c r="S4" s="1"/>
      <c r="U4" t="str">
        <f>IF((T4-P4)=0,"",T4-P4)</f>
        <v/>
      </c>
      <c r="V4" s="1" t="str">
        <f>IFERROR((((R4-U4-P4)/Q4)*10^6),"")</f>
        <v/>
      </c>
    </row>
    <row r="5" spans="1:29" ht="15" x14ac:dyDescent="0.25">
      <c r="A5" s="2">
        <v>170220</v>
      </c>
      <c r="B5">
        <v>2</v>
      </c>
      <c r="H5" s="1"/>
      <c r="R5" s="1"/>
      <c r="S5" s="1"/>
      <c r="V5" s="1" t="str">
        <f>IFERROR((((R5-U5-P5)/Q5)*10^6),"")</f>
        <v/>
      </c>
    </row>
    <row r="6" spans="1:29" ht="15" x14ac:dyDescent="0.25">
      <c r="A6" s="2">
        <v>170220</v>
      </c>
      <c r="B6">
        <v>3</v>
      </c>
      <c r="H6" s="1"/>
      <c r="R6" s="1"/>
      <c r="S6" s="1"/>
      <c r="V6" s="1" t="str">
        <f>IFERROR((((R6-U6-P6)/Q6)*10^6),"")</f>
        <v/>
      </c>
    </row>
    <row r="7" spans="1:29" x14ac:dyDescent="0.2">
      <c r="A7" s="2">
        <v>170220</v>
      </c>
      <c r="B7" t="s">
        <v>25</v>
      </c>
      <c r="W7" t="str">
        <f t="shared" ref="W7:AB7" si="0">IFERROR(AVERAGE(W4:W6),"")</f>
        <v/>
      </c>
      <c r="X7" t="str">
        <f t="shared" si="0"/>
        <v/>
      </c>
      <c r="Y7" t="str">
        <f t="shared" si="0"/>
        <v/>
      </c>
      <c r="Z7" t="str">
        <f t="shared" si="0"/>
        <v/>
      </c>
      <c r="AA7" t="str">
        <f t="shared" si="0"/>
        <v/>
      </c>
      <c r="AB7" t="str">
        <f t="shared" si="0"/>
        <v/>
      </c>
    </row>
    <row r="8" spans="1:29" ht="15" x14ac:dyDescent="0.25">
      <c r="H8" s="1"/>
      <c r="R8" s="1"/>
      <c r="U8" s="1"/>
    </row>
    <row r="9" spans="1:29" ht="15" x14ac:dyDescent="0.25">
      <c r="H9" s="1"/>
      <c r="R9" s="1"/>
      <c r="U9" s="1"/>
    </row>
    <row r="10" spans="1:29" ht="15" x14ac:dyDescent="0.25">
      <c r="H10" s="1"/>
      <c r="R10" s="1"/>
      <c r="U10" s="1"/>
    </row>
    <row r="11" spans="1:29" ht="15" x14ac:dyDescent="0.25">
      <c r="H11" s="1"/>
      <c r="R11" s="1"/>
      <c r="U11" s="1"/>
    </row>
    <row r="12" spans="1:29" ht="15" x14ac:dyDescent="0.25">
      <c r="H12" s="1"/>
      <c r="R12" s="1"/>
      <c r="U12" s="1"/>
    </row>
    <row r="13" spans="1:29" ht="15" x14ac:dyDescent="0.25">
      <c r="H13" s="1"/>
      <c r="R13" s="1"/>
      <c r="U13" s="1"/>
    </row>
    <row r="14" spans="1:29" ht="15" x14ac:dyDescent="0.25">
      <c r="H14" s="1"/>
      <c r="R14" s="1"/>
      <c r="U14" s="1"/>
    </row>
    <row r="15" spans="1:29" ht="15" x14ac:dyDescent="0.25">
      <c r="H15" s="1"/>
      <c r="R15" s="1"/>
      <c r="U15" s="1"/>
    </row>
    <row r="16" spans="1:29" ht="15" x14ac:dyDescent="0.25">
      <c r="H16" s="1"/>
      <c r="R16" s="1"/>
      <c r="U16" s="1"/>
    </row>
    <row r="17" spans="5:25" ht="15" x14ac:dyDescent="0.25">
      <c r="H17" s="1"/>
      <c r="R17" s="1"/>
      <c r="U17" s="1"/>
    </row>
    <row r="18" spans="5:25" ht="15" x14ac:dyDescent="0.25">
      <c r="H18" s="1"/>
      <c r="R18" s="1"/>
      <c r="U18" s="1"/>
    </row>
    <row r="19" spans="5:25" ht="15" x14ac:dyDescent="0.25">
      <c r="H19" s="1"/>
      <c r="R19" s="1"/>
      <c r="U19" s="1"/>
    </row>
    <row r="20" spans="5:25" ht="15" x14ac:dyDescent="0.25">
      <c r="H20" s="1"/>
      <c r="R20" s="1"/>
      <c r="U20" s="1"/>
    </row>
    <row r="21" spans="5:25" ht="15" x14ac:dyDescent="0.25">
      <c r="H21" s="1"/>
      <c r="R21" s="1"/>
      <c r="U21" s="1"/>
    </row>
    <row r="22" spans="5:25" ht="15" x14ac:dyDescent="0.25">
      <c r="H22" s="1"/>
      <c r="R22" s="1"/>
      <c r="U22" s="1"/>
    </row>
    <row r="23" spans="5:25" ht="15" x14ac:dyDescent="0.25">
      <c r="H23" s="1"/>
      <c r="R23" s="1"/>
      <c r="U23" s="1"/>
    </row>
    <row r="24" spans="5:25" ht="15" x14ac:dyDescent="0.25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5:25" ht="15" x14ac:dyDescent="0.25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5:25" ht="15" x14ac:dyDescent="0.2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5:25" ht="15" x14ac:dyDescent="0.25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5:25" ht="15" x14ac:dyDescent="0.25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5:25" ht="15" x14ac:dyDescent="0.25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5:25" ht="15" x14ac:dyDescent="0.25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5:25" ht="15" x14ac:dyDescent="0.25"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5:25" ht="15" x14ac:dyDescent="0.25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5:25" ht="15" x14ac:dyDescent="0.25"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5:25" ht="15" x14ac:dyDescent="0.25"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5:25" ht="15" x14ac:dyDescent="0.25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5:25" ht="15" x14ac:dyDescent="0.25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5:25" ht="15" x14ac:dyDescent="0.2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5:25" ht="15" x14ac:dyDescent="0.2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5:25" ht="15" x14ac:dyDescent="0.25">
      <c r="H39" s="1"/>
      <c r="R39" s="1"/>
      <c r="U39" s="1"/>
    </row>
    <row r="40" spans="5:25" ht="15" x14ac:dyDescent="0.25">
      <c r="H40" s="1"/>
      <c r="R40" s="1"/>
      <c r="U40" s="1"/>
    </row>
    <row r="41" spans="5:25" ht="15" x14ac:dyDescent="0.25">
      <c r="H41" s="1"/>
      <c r="R41" s="1"/>
      <c r="U41" s="1"/>
    </row>
    <row r="42" spans="5:25" ht="15" x14ac:dyDescent="0.25">
      <c r="H42" s="1"/>
      <c r="R42" s="1"/>
      <c r="U42" s="1"/>
    </row>
    <row r="43" spans="5:25" ht="15" x14ac:dyDescent="0.25">
      <c r="H43" s="1"/>
      <c r="R43" s="1"/>
      <c r="U43" s="1"/>
    </row>
    <row r="44" spans="5:25" ht="15" x14ac:dyDescent="0.25">
      <c r="H44" s="1"/>
      <c r="R44" s="1"/>
      <c r="U44" s="1"/>
    </row>
    <row r="45" spans="5:25" ht="15" x14ac:dyDescent="0.25">
      <c r="H45" s="1"/>
      <c r="R45" s="1"/>
      <c r="U45" s="1"/>
    </row>
    <row r="46" spans="5:25" ht="15" x14ac:dyDescent="0.25">
      <c r="H46" s="1"/>
      <c r="R46" s="1"/>
      <c r="U46" s="1"/>
    </row>
    <row r="47" spans="5:25" ht="15" x14ac:dyDescent="0.25">
      <c r="H47" s="1"/>
      <c r="R47" s="1"/>
      <c r="U47" s="1"/>
    </row>
    <row r="48" spans="5:25" ht="15" x14ac:dyDescent="0.25">
      <c r="H48" s="1"/>
      <c r="R48" s="1"/>
      <c r="U48" s="1"/>
    </row>
    <row r="49" spans="8:21" ht="15" x14ac:dyDescent="0.25">
      <c r="H49" s="1"/>
      <c r="R49" s="1"/>
      <c r="U49" s="1"/>
    </row>
    <row r="50" spans="8:21" ht="15" x14ac:dyDescent="0.25">
      <c r="H50" s="1"/>
      <c r="R50" s="1"/>
      <c r="U50" s="1"/>
    </row>
    <row r="51" spans="8:21" ht="15" x14ac:dyDescent="0.25">
      <c r="H51" s="1"/>
      <c r="R51" s="1"/>
      <c r="U51" s="1"/>
    </row>
    <row r="52" spans="8:21" ht="15" x14ac:dyDescent="0.25">
      <c r="H52" s="1"/>
      <c r="R52" s="1"/>
      <c r="U52" s="1"/>
    </row>
    <row r="53" spans="8:21" ht="15" x14ac:dyDescent="0.25">
      <c r="H53" s="1"/>
      <c r="R53" s="1"/>
      <c r="U53" s="1"/>
    </row>
    <row r="54" spans="8:21" ht="15" x14ac:dyDescent="0.25">
      <c r="H54" s="1"/>
      <c r="R54" s="1"/>
      <c r="U54" s="1"/>
    </row>
    <row r="55" spans="8:21" ht="15" x14ac:dyDescent="0.25">
      <c r="H55" s="1"/>
      <c r="R55" s="1"/>
      <c r="U55" s="1"/>
    </row>
    <row r="56" spans="8:21" ht="15" x14ac:dyDescent="0.25">
      <c r="H56" s="1"/>
      <c r="R56" s="1"/>
      <c r="U56" s="1"/>
    </row>
    <row r="57" spans="8:21" ht="15" x14ac:dyDescent="0.25">
      <c r="H57" s="1"/>
      <c r="R57" s="1"/>
      <c r="U57" s="1"/>
    </row>
    <row r="58" spans="8:21" ht="15" x14ac:dyDescent="0.25">
      <c r="H58" s="1"/>
      <c r="R58" s="1"/>
      <c r="U58" s="1"/>
    </row>
    <row r="59" spans="8:21" ht="15" x14ac:dyDescent="0.25">
      <c r="H59" s="1"/>
      <c r="R59" s="1"/>
      <c r="U59" s="1"/>
    </row>
    <row r="60" spans="8:21" ht="15" x14ac:dyDescent="0.25">
      <c r="H60" s="1"/>
      <c r="R60" s="1"/>
      <c r="U60" s="1"/>
    </row>
    <row r="61" spans="8:21" ht="15" x14ac:dyDescent="0.25">
      <c r="H61" s="1"/>
      <c r="R61" s="1"/>
      <c r="U61" s="1"/>
    </row>
    <row r="62" spans="8:21" ht="15" x14ac:dyDescent="0.25">
      <c r="H62" s="1"/>
      <c r="R62" s="1"/>
      <c r="U62" s="1"/>
    </row>
    <row r="63" spans="8:21" ht="15" x14ac:dyDescent="0.25">
      <c r="H63" s="1"/>
      <c r="R63" s="1"/>
      <c r="U63" s="1"/>
    </row>
    <row r="64" spans="8:21" ht="15" x14ac:dyDescent="0.25">
      <c r="H64" s="1"/>
      <c r="R64" s="1"/>
      <c r="U64" s="1"/>
    </row>
    <row r="65" spans="8:21" ht="15" x14ac:dyDescent="0.25">
      <c r="H65" s="1"/>
      <c r="R65" s="1"/>
      <c r="U65" s="1"/>
    </row>
    <row r="66" spans="8:21" ht="15" x14ac:dyDescent="0.25">
      <c r="H66" s="1"/>
      <c r="U66" s="1"/>
    </row>
    <row r="67" spans="8:21" ht="15" x14ac:dyDescent="0.25">
      <c r="H67" s="1"/>
      <c r="U67" s="1"/>
    </row>
    <row r="68" spans="8:21" ht="15" x14ac:dyDescent="0.25">
      <c r="H68" s="1"/>
    </row>
    <row r="69" spans="8:21" ht="15" x14ac:dyDescent="0.25">
      <c r="H69" s="1"/>
    </row>
    <row r="70" spans="8:21" ht="15" x14ac:dyDescent="0.25">
      <c r="H70" s="1"/>
    </row>
    <row r="71" spans="8:21" ht="15" x14ac:dyDescent="0.25">
      <c r="H71" s="1"/>
    </row>
  </sheetData>
  <mergeCells count="20">
    <mergeCell ref="S2:S3"/>
    <mergeCell ref="T2:T3"/>
    <mergeCell ref="U2:U3"/>
    <mergeCell ref="J1:N1"/>
    <mergeCell ref="P1:V1"/>
    <mergeCell ref="V2:V3"/>
    <mergeCell ref="J2:K2"/>
    <mergeCell ref="L2:L3"/>
    <mergeCell ref="N2:N3"/>
    <mergeCell ref="O2:O3"/>
    <mergeCell ref="P2:P3"/>
    <mergeCell ref="Q2:Q3"/>
    <mergeCell ref="R2:R3"/>
    <mergeCell ref="A1:B3"/>
    <mergeCell ref="C1:C3"/>
    <mergeCell ref="F1:I1"/>
    <mergeCell ref="F2:G2"/>
    <mergeCell ref="H2:H3"/>
    <mergeCell ref="I2:I3"/>
    <mergeCell ref="D1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138"/>
  <sheetViews>
    <sheetView zoomScale="60" zoomScaleNormal="60" workbookViewId="0">
      <pane xSplit="2" ySplit="3" topLeftCell="P17" activePane="bottomRight" state="frozen"/>
      <selection pane="topRight" activeCell="C1" sqref="C1"/>
      <selection pane="bottomLeft" activeCell="A4" sqref="A4"/>
      <selection pane="bottomRight" activeCell="AM53" activeCellId="6" sqref="AM108:AM109 AM106 AM84 AM76 AM61 AM57 AM53"/>
    </sheetView>
  </sheetViews>
  <sheetFormatPr defaultRowHeight="14.25" x14ac:dyDescent="0.2"/>
  <cols>
    <col min="1" max="1" width="17.375" customWidth="1"/>
    <col min="2" max="4" width="12.375" customWidth="1"/>
    <col min="10" max="15" width="0" hidden="1" customWidth="1"/>
    <col min="21" max="22" width="12.75" bestFit="1" customWidth="1"/>
  </cols>
  <sheetData>
    <row r="1" spans="1:37" ht="25.5" customHeight="1" x14ac:dyDescent="0.2">
      <c r="A1" s="14" t="s">
        <v>0</v>
      </c>
      <c r="B1" s="14"/>
      <c r="C1" s="13" t="s">
        <v>1</v>
      </c>
      <c r="D1" s="15" t="s">
        <v>2</v>
      </c>
      <c r="E1" s="15"/>
      <c r="F1" s="14" t="s">
        <v>3</v>
      </c>
      <c r="G1" s="14"/>
      <c r="H1" s="14"/>
      <c r="I1" s="14"/>
      <c r="J1" s="14" t="s">
        <v>4</v>
      </c>
      <c r="K1" s="14"/>
      <c r="L1" s="14"/>
      <c r="M1" s="14"/>
      <c r="N1" s="14"/>
      <c r="O1" t="s">
        <v>5</v>
      </c>
      <c r="P1" s="14" t="s">
        <v>6</v>
      </c>
      <c r="Q1" s="14"/>
      <c r="R1" s="14"/>
      <c r="S1" s="14"/>
      <c r="T1" s="14"/>
      <c r="U1" s="14"/>
      <c r="V1" s="14"/>
      <c r="Z1" s="2"/>
      <c r="AA1" s="2"/>
      <c r="AB1" s="2"/>
      <c r="AC1" s="2"/>
    </row>
    <row r="2" spans="1:37" ht="32.25" customHeight="1" x14ac:dyDescent="0.2">
      <c r="A2" s="14"/>
      <c r="B2" s="14"/>
      <c r="C2" s="13"/>
      <c r="D2" s="15"/>
      <c r="E2" s="15"/>
      <c r="F2" s="13" t="s">
        <v>7</v>
      </c>
      <c r="G2" s="13"/>
      <c r="H2" s="13" t="s">
        <v>8</v>
      </c>
      <c r="I2" s="12" t="s">
        <v>9</v>
      </c>
      <c r="J2" s="13" t="s">
        <v>7</v>
      </c>
      <c r="K2" s="13"/>
      <c r="L2" s="13" t="s">
        <v>8</v>
      </c>
      <c r="M2" s="8"/>
      <c r="N2" s="12" t="s">
        <v>10</v>
      </c>
      <c r="O2" s="12" t="s">
        <v>11</v>
      </c>
      <c r="P2" s="13" t="s">
        <v>12</v>
      </c>
      <c r="Q2" s="13" t="s">
        <v>13</v>
      </c>
      <c r="R2" s="13" t="s">
        <v>14</v>
      </c>
      <c r="S2" s="12" t="s">
        <v>15</v>
      </c>
      <c r="T2" s="13" t="s">
        <v>16</v>
      </c>
      <c r="U2" s="13" t="s">
        <v>17</v>
      </c>
      <c r="V2" s="12" t="s">
        <v>18</v>
      </c>
      <c r="W2" s="3"/>
      <c r="X2" s="3"/>
      <c r="Y2" s="3"/>
      <c r="Z2" s="2"/>
      <c r="AA2" s="11" t="s">
        <v>33</v>
      </c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7" ht="33.75" customHeight="1" x14ac:dyDescent="0.25">
      <c r="A3" s="14"/>
      <c r="B3" s="14"/>
      <c r="C3" s="13"/>
      <c r="D3" t="s">
        <v>19</v>
      </c>
      <c r="E3" s="8" t="s">
        <v>20</v>
      </c>
      <c r="F3" s="3" t="s">
        <v>21</v>
      </c>
      <c r="G3" s="3" t="s">
        <v>22</v>
      </c>
      <c r="H3" s="13"/>
      <c r="I3" s="12"/>
      <c r="J3" s="3" t="s">
        <v>21</v>
      </c>
      <c r="K3" s="3" t="s">
        <v>22</v>
      </c>
      <c r="L3" s="13"/>
      <c r="M3" s="8" t="s">
        <v>23</v>
      </c>
      <c r="N3" s="12"/>
      <c r="O3" s="12"/>
      <c r="P3" s="13"/>
      <c r="Q3" s="13"/>
      <c r="R3" s="13"/>
      <c r="S3" s="12"/>
      <c r="T3" s="13"/>
      <c r="U3" s="13"/>
      <c r="V3" s="12"/>
      <c r="W3" s="3"/>
      <c r="X3" s="3"/>
      <c r="Y3" s="3" t="s">
        <v>32</v>
      </c>
      <c r="Z3" s="2"/>
      <c r="AA3" t="s">
        <v>34</v>
      </c>
      <c r="AB3" t="s">
        <v>35</v>
      </c>
      <c r="AC3" t="s">
        <v>36</v>
      </c>
      <c r="AF3" t="s">
        <v>37</v>
      </c>
      <c r="AG3" t="s">
        <v>38</v>
      </c>
      <c r="AK3" s="1" t="s">
        <v>39</v>
      </c>
    </row>
    <row r="4" spans="1:37" ht="15" x14ac:dyDescent="0.25">
      <c r="A4" s="2">
        <v>180220</v>
      </c>
      <c r="B4">
        <v>1</v>
      </c>
      <c r="C4">
        <v>7.1</v>
      </c>
      <c r="D4">
        <v>7</v>
      </c>
      <c r="E4">
        <v>58.6</v>
      </c>
      <c r="F4">
        <v>3</v>
      </c>
      <c r="G4">
        <v>0</v>
      </c>
      <c r="H4" s="1">
        <v>0</v>
      </c>
      <c r="I4">
        <f>IFERROR(H4*(F4/(F4+G4)),"")</f>
        <v>0</v>
      </c>
      <c r="J4">
        <v>3</v>
      </c>
      <c r="K4">
        <v>0</v>
      </c>
      <c r="L4">
        <v>0</v>
      </c>
      <c r="M4" t="s">
        <v>24</v>
      </c>
      <c r="N4">
        <f>IFERROR(L4*(J4/(J4+K4)),"")</f>
        <v>0</v>
      </c>
      <c r="O4" t="str">
        <f>IF((H4-L4)=0,"",H4-L4)</f>
        <v/>
      </c>
      <c r="P4">
        <v>0.1207</v>
      </c>
      <c r="Q4">
        <v>100</v>
      </c>
      <c r="R4">
        <v>0.1212</v>
      </c>
      <c r="S4" s="1">
        <f>IFERROR((((R4-P4)/Q4)*10^6),"")</f>
        <v>5.0000000000000044</v>
      </c>
      <c r="T4">
        <v>0.12089999999999999</v>
      </c>
      <c r="U4">
        <f>IF((T4-P4)=0,"",T4-P4)</f>
        <v>1.9999999999999185E-4</v>
      </c>
      <c r="V4" s="1">
        <f>IF(T4&gt;P4,IFERROR((((R4-U4-P4)/Q4)*10^6),""),"")</f>
        <v>3.0000000000000862</v>
      </c>
    </row>
    <row r="5" spans="1:37" ht="15" x14ac:dyDescent="0.25">
      <c r="A5" s="2">
        <v>180220</v>
      </c>
      <c r="B5">
        <v>2</v>
      </c>
      <c r="C5">
        <v>7.1</v>
      </c>
      <c r="D5">
        <v>7</v>
      </c>
      <c r="E5">
        <v>58.6</v>
      </c>
      <c r="F5">
        <v>3</v>
      </c>
      <c r="G5">
        <v>0</v>
      </c>
      <c r="H5" s="1">
        <v>58</v>
      </c>
      <c r="I5">
        <f t="shared" ref="I5:I6" si="0">IFERROR(H5*(F5/(F5+G5)),"")</f>
        <v>58</v>
      </c>
      <c r="J5">
        <v>3</v>
      </c>
      <c r="K5">
        <v>0</v>
      </c>
      <c r="L5">
        <v>0</v>
      </c>
      <c r="M5" t="s">
        <v>24</v>
      </c>
      <c r="N5">
        <f t="shared" ref="N5:N6" si="1">IFERROR(L5*(J5/(J5+K5)),"")</f>
        <v>0</v>
      </c>
      <c r="O5">
        <f t="shared" ref="O5:O6" si="2">IF((H5-L5)=0,"",H5-L5)</f>
        <v>58</v>
      </c>
      <c r="P5">
        <v>0.122</v>
      </c>
      <c r="Q5">
        <v>100</v>
      </c>
      <c r="R5">
        <v>0.12239999999999999</v>
      </c>
      <c r="S5" s="1">
        <f t="shared" ref="S5:S6" si="3">IFERROR((((R5-P5)/Q5)*10^6),"")</f>
        <v>3.999999999999976</v>
      </c>
      <c r="T5">
        <v>0.12230000000000001</v>
      </c>
      <c r="U5">
        <f>IF((T5-P5)=0,"",T5-P5)</f>
        <v>3.0000000000000859E-4</v>
      </c>
      <c r="V5" s="1">
        <f>IF(T5&gt;P5,IFERROR((((R5-U5-P5)/Q5)*10^6),""),"")</f>
        <v>0.99999999999988987</v>
      </c>
    </row>
    <row r="6" spans="1:37" ht="15" x14ac:dyDescent="0.25">
      <c r="A6" s="2">
        <v>180220</v>
      </c>
      <c r="B6">
        <v>3</v>
      </c>
      <c r="C6">
        <v>7.1</v>
      </c>
      <c r="D6">
        <v>7</v>
      </c>
      <c r="E6">
        <v>58.6</v>
      </c>
      <c r="F6">
        <v>3</v>
      </c>
      <c r="G6">
        <v>0</v>
      </c>
      <c r="H6" s="1">
        <v>0</v>
      </c>
      <c r="I6">
        <f t="shared" si="0"/>
        <v>0</v>
      </c>
      <c r="J6">
        <v>3</v>
      </c>
      <c r="K6">
        <v>0</v>
      </c>
      <c r="L6">
        <v>0</v>
      </c>
      <c r="M6" t="s">
        <v>24</v>
      </c>
      <c r="N6">
        <f t="shared" si="1"/>
        <v>0</v>
      </c>
      <c r="O6" t="str">
        <f t="shared" si="2"/>
        <v/>
      </c>
      <c r="S6" s="1" t="str">
        <f t="shared" si="3"/>
        <v/>
      </c>
      <c r="V6" s="1" t="str">
        <f>IFERROR((((R6-U6-P6)/Q6)*10^6),"")</f>
        <v/>
      </c>
    </row>
    <row r="7" spans="1:37" s="1" customFormat="1" ht="15" x14ac:dyDescent="0.25">
      <c r="A7" s="4">
        <v>180220</v>
      </c>
      <c r="B7" s="1" t="s">
        <v>25</v>
      </c>
      <c r="C7" s="1">
        <f>IFERROR(AVERAGE(C4:C6),"")</f>
        <v>7.0999999999999988</v>
      </c>
      <c r="D7" s="1">
        <f t="shared" ref="D7:V7" si="4">IFERROR(AVERAGE(D4:D6),"")</f>
        <v>7</v>
      </c>
      <c r="E7" s="1">
        <f t="shared" si="4"/>
        <v>58.6</v>
      </c>
      <c r="F7" s="1">
        <f t="shared" si="4"/>
        <v>3</v>
      </c>
      <c r="G7" s="1">
        <f t="shared" si="4"/>
        <v>0</v>
      </c>
      <c r="H7" s="1">
        <f t="shared" si="4"/>
        <v>19.333333333333332</v>
      </c>
      <c r="I7" s="1">
        <f t="shared" si="4"/>
        <v>19.333333333333332</v>
      </c>
      <c r="J7" s="1">
        <f t="shared" si="4"/>
        <v>3</v>
      </c>
      <c r="K7" s="1">
        <f t="shared" si="4"/>
        <v>0</v>
      </c>
      <c r="L7" s="1">
        <f t="shared" si="4"/>
        <v>0</v>
      </c>
      <c r="M7" s="1" t="str">
        <f t="shared" si="4"/>
        <v/>
      </c>
      <c r="N7" s="1">
        <f t="shared" si="4"/>
        <v>0</v>
      </c>
      <c r="O7" s="1">
        <f t="shared" si="4"/>
        <v>58</v>
      </c>
      <c r="P7" s="1">
        <f t="shared" si="4"/>
        <v>0.12135</v>
      </c>
      <c r="Q7" s="1">
        <f t="shared" si="4"/>
        <v>100</v>
      </c>
      <c r="R7" s="1">
        <f t="shared" si="4"/>
        <v>0.12179999999999999</v>
      </c>
      <c r="S7" s="1">
        <f t="shared" si="4"/>
        <v>4.4999999999999902</v>
      </c>
      <c r="T7" s="1">
        <f t="shared" si="4"/>
        <v>0.1216</v>
      </c>
      <c r="U7" s="1">
        <f t="shared" si="4"/>
        <v>2.5000000000000022E-4</v>
      </c>
      <c r="V7" s="1">
        <f t="shared" si="4"/>
        <v>1.999999999999988</v>
      </c>
      <c r="W7" s="1" t="str">
        <f t="shared" ref="W7:AB7" si="5">IFERROR(AVERAGE(W4:W6),"")</f>
        <v/>
      </c>
      <c r="X7" s="1" t="str">
        <f t="shared" si="5"/>
        <v/>
      </c>
      <c r="Y7" s="1" t="str">
        <f t="shared" si="5"/>
        <v/>
      </c>
      <c r="Z7" s="1" t="str">
        <f t="shared" si="5"/>
        <v/>
      </c>
      <c r="AA7" s="1" t="str">
        <f t="shared" si="5"/>
        <v/>
      </c>
      <c r="AB7" s="1" t="str">
        <f t="shared" si="5"/>
        <v/>
      </c>
    </row>
    <row r="8" spans="1:37" ht="15" x14ac:dyDescent="0.25">
      <c r="H8" s="1"/>
      <c r="U8" s="1"/>
    </row>
    <row r="9" spans="1:37" ht="15" x14ac:dyDescent="0.25">
      <c r="A9" s="2">
        <v>240220</v>
      </c>
      <c r="B9">
        <v>1</v>
      </c>
      <c r="C9">
        <v>8.6999999999999993</v>
      </c>
      <c r="D9">
        <v>7.85</v>
      </c>
      <c r="E9">
        <v>69.099999999999994</v>
      </c>
      <c r="F9">
        <v>3</v>
      </c>
      <c r="G9">
        <v>0</v>
      </c>
      <c r="H9">
        <v>15</v>
      </c>
      <c r="I9" s="1">
        <f>IFERROR(H9*(F9/(F9+G9)),"")</f>
        <v>15</v>
      </c>
      <c r="J9">
        <v>3</v>
      </c>
      <c r="K9">
        <v>0</v>
      </c>
      <c r="L9">
        <v>61</v>
      </c>
      <c r="N9" s="1">
        <f>IFERROR(L9*(J9/(J9+K9)),"")</f>
        <v>61</v>
      </c>
      <c r="O9" s="1">
        <f>IF((H9-L9)=0,"",H9-L9)</f>
        <v>-46</v>
      </c>
      <c r="P9">
        <v>0.12740000000000001</v>
      </c>
      <c r="Q9">
        <v>200</v>
      </c>
      <c r="R9" s="5">
        <v>0.128</v>
      </c>
      <c r="S9" s="1">
        <f>IFERROR((((R9-P9)/Q9)*10^6),"")</f>
        <v>2.9999999999999472</v>
      </c>
      <c r="U9">
        <f>IF((T9-P9)=0,"",T9-P9)</f>
        <v>-0.12740000000000001</v>
      </c>
      <c r="V9" s="1" t="str">
        <f>IF(T9&gt;P9,IFERROR((((R9-U9-P9)/Q9)*10^6),""),"")</f>
        <v/>
      </c>
      <c r="W9">
        <v>7.16</v>
      </c>
    </row>
    <row r="10" spans="1:37" ht="15" x14ac:dyDescent="0.25">
      <c r="A10" s="2">
        <v>240220</v>
      </c>
      <c r="B10">
        <v>2</v>
      </c>
      <c r="I10" s="1" t="str">
        <f t="shared" ref="I10:I11" si="6">IFERROR(H10*(F10/(F10+G10)),"")</f>
        <v/>
      </c>
      <c r="N10" s="1" t="str">
        <f t="shared" ref="N10:N11" si="7">IFERROR(L10*(J10/(J10+K10)),"")</f>
        <v/>
      </c>
      <c r="O10" s="1" t="str">
        <f>IF((H10-L10)=0,"",H10-L10)</f>
        <v/>
      </c>
      <c r="S10" s="1" t="str">
        <f t="shared" ref="S10:S11" si="8">IFERROR((((R10-P10)/Q10)*10^6),"")</f>
        <v/>
      </c>
      <c r="U10" t="str">
        <f>IF((T10-P10)=0,"",T10-P10)</f>
        <v/>
      </c>
      <c r="V10" s="1" t="str">
        <f>IFERROR((((R10-U10-P10)/Q10)*10^6),"")</f>
        <v/>
      </c>
    </row>
    <row r="11" spans="1:37" ht="15" x14ac:dyDescent="0.25">
      <c r="A11" s="2">
        <v>240220</v>
      </c>
      <c r="B11">
        <v>3</v>
      </c>
      <c r="I11" s="1" t="str">
        <f t="shared" si="6"/>
        <v/>
      </c>
      <c r="N11" s="1" t="str">
        <f t="shared" si="7"/>
        <v/>
      </c>
      <c r="O11" s="1" t="str">
        <f>IF((H11-L11)=0,"",H11-L11)</f>
        <v/>
      </c>
      <c r="S11" s="1" t="str">
        <f t="shared" si="8"/>
        <v/>
      </c>
      <c r="V11" s="1" t="str">
        <f>IFERROR((((R11-U11-P11)/Q11)*10^6),"")</f>
        <v/>
      </c>
    </row>
    <row r="12" spans="1:37" s="1" customFormat="1" ht="15" x14ac:dyDescent="0.25">
      <c r="A12" s="4">
        <v>240220</v>
      </c>
      <c r="B12" s="1" t="s">
        <v>25</v>
      </c>
      <c r="C12" s="1">
        <f>IFERROR(AVERAGE(C9:C11),"")</f>
        <v>8.6999999999999993</v>
      </c>
      <c r="D12" s="1">
        <f>IFERROR(AVERAGE(D9:D11),"")</f>
        <v>7.85</v>
      </c>
      <c r="E12" s="1">
        <f>IFERROR(AVERAGE(E9:E11),"")</f>
        <v>69.099999999999994</v>
      </c>
      <c r="F12" s="1">
        <f t="shared" ref="F12:AA12" si="9">IFERROR(AVERAGE(F9:F11),"")</f>
        <v>3</v>
      </c>
      <c r="G12" s="1">
        <f t="shared" si="9"/>
        <v>0</v>
      </c>
      <c r="H12" s="1">
        <f t="shared" si="9"/>
        <v>15</v>
      </c>
      <c r="I12" s="1">
        <f t="shared" si="9"/>
        <v>15</v>
      </c>
      <c r="J12" s="1">
        <f t="shared" si="9"/>
        <v>3</v>
      </c>
      <c r="K12" s="1">
        <f t="shared" si="9"/>
        <v>0</v>
      </c>
      <c r="L12" s="1">
        <f t="shared" si="9"/>
        <v>61</v>
      </c>
      <c r="M12" s="1" t="str">
        <f t="shared" si="9"/>
        <v/>
      </c>
      <c r="N12" s="1">
        <f t="shared" si="9"/>
        <v>61</v>
      </c>
      <c r="O12" s="1">
        <f t="shared" si="9"/>
        <v>-46</v>
      </c>
      <c r="P12" s="1">
        <f t="shared" si="9"/>
        <v>0.12740000000000001</v>
      </c>
      <c r="Q12" s="1">
        <f t="shared" si="9"/>
        <v>200</v>
      </c>
      <c r="R12" s="1">
        <f t="shared" si="9"/>
        <v>0.128</v>
      </c>
      <c r="S12" s="1">
        <f t="shared" si="9"/>
        <v>2.9999999999999472</v>
      </c>
      <c r="T12" s="1" t="str">
        <f t="shared" si="9"/>
        <v/>
      </c>
      <c r="U12" s="1">
        <f t="shared" si="9"/>
        <v>-0.12740000000000001</v>
      </c>
      <c r="V12" s="1" t="str">
        <f t="shared" si="9"/>
        <v/>
      </c>
      <c r="W12" s="1">
        <f t="shared" si="9"/>
        <v>7.16</v>
      </c>
      <c r="X12" s="1" t="str">
        <f t="shared" si="9"/>
        <v/>
      </c>
      <c r="Y12" s="1" t="str">
        <f t="shared" si="9"/>
        <v/>
      </c>
      <c r="Z12" s="1" t="str">
        <f t="shared" si="9"/>
        <v/>
      </c>
      <c r="AA12" s="1" t="str">
        <f t="shared" si="9"/>
        <v/>
      </c>
    </row>
    <row r="13" spans="1:37" ht="15" x14ac:dyDescent="0.25">
      <c r="H13" s="1"/>
      <c r="U13" s="1"/>
    </row>
    <row r="14" spans="1:37" ht="15" x14ac:dyDescent="0.25">
      <c r="H14" s="1"/>
      <c r="U14" s="1"/>
    </row>
    <row r="15" spans="1:37" ht="15" x14ac:dyDescent="0.25">
      <c r="A15" s="2">
        <v>30320</v>
      </c>
      <c r="B15">
        <v>1</v>
      </c>
      <c r="F15">
        <v>3</v>
      </c>
      <c r="G15">
        <v>0</v>
      </c>
      <c r="H15">
        <v>68</v>
      </c>
      <c r="I15" s="1">
        <f>IFERROR(H15*(F15/(F15+G15)),"")</f>
        <v>68</v>
      </c>
      <c r="J15">
        <v>3</v>
      </c>
      <c r="K15">
        <v>0</v>
      </c>
      <c r="L15">
        <v>58</v>
      </c>
      <c r="N15" s="1">
        <f>IFERROR(L15*(J15/(J15+K15)),"")</f>
        <v>58</v>
      </c>
      <c r="O15" s="1">
        <f>IF((H15-L15)=0,"",H15-L15)</f>
        <v>10</v>
      </c>
      <c r="P15">
        <v>0.12640000000000001</v>
      </c>
      <c r="Q15">
        <v>200</v>
      </c>
      <c r="R15" s="5">
        <v>0.1275</v>
      </c>
      <c r="S15" s="1">
        <f>IFERROR((((R15-P15)/Q15)*10^6),"")</f>
        <v>5.4999999999999494</v>
      </c>
      <c r="U15">
        <f>IF((T15-P15)=0,"",T15-P15)</f>
        <v>-0.12640000000000001</v>
      </c>
      <c r="V15" s="1" t="str">
        <f>IF(T15&gt;P15,IFERROR((((R15-U15-P15)/Q15)*10^6),""),"")</f>
        <v/>
      </c>
    </row>
    <row r="16" spans="1:37" ht="15" x14ac:dyDescent="0.25">
      <c r="A16" s="2">
        <v>30320</v>
      </c>
      <c r="B16">
        <v>2</v>
      </c>
      <c r="I16" s="1" t="str">
        <f t="shared" ref="I16:I17" si="10">IFERROR(H16*(F16/(F16+G16)),"")</f>
        <v/>
      </c>
      <c r="N16" s="1" t="str">
        <f t="shared" ref="N16:N17" si="11">IFERROR(L16*(J16/(J16+K16)),"")</f>
        <v/>
      </c>
      <c r="O16" s="1" t="str">
        <f>IF((H16-L16)=0,"",H16-L16)</f>
        <v/>
      </c>
      <c r="S16" s="1" t="str">
        <f t="shared" ref="S16:S17" si="12">IFERROR((((R16-P16)/Q16)*10^6),"")</f>
        <v/>
      </c>
      <c r="U16" t="str">
        <f>IF((T16-P16)=0,"",T16-P16)</f>
        <v/>
      </c>
      <c r="V16" s="1" t="str">
        <f>IFERROR((((R16-U16-P16)/Q16)*10^6),"")</f>
        <v/>
      </c>
    </row>
    <row r="17" spans="1:25" ht="15" x14ac:dyDescent="0.25">
      <c r="A17" s="2">
        <v>30320</v>
      </c>
      <c r="B17">
        <v>3</v>
      </c>
      <c r="I17" s="1" t="str">
        <f t="shared" si="10"/>
        <v/>
      </c>
      <c r="N17" s="1" t="str">
        <f t="shared" si="11"/>
        <v/>
      </c>
      <c r="O17" s="1" t="str">
        <f>IF((H17-L17)=0,"",H17-L17)</f>
        <v/>
      </c>
      <c r="S17" s="1" t="str">
        <f t="shared" si="12"/>
        <v/>
      </c>
      <c r="V17" s="1" t="str">
        <f>IFERROR((((R17-U17-P17)/Q17)*10^6),"")</f>
        <v/>
      </c>
    </row>
    <row r="18" spans="1:25" ht="15" x14ac:dyDescent="0.25">
      <c r="A18" s="4">
        <v>30320</v>
      </c>
      <c r="B18" s="1" t="s">
        <v>25</v>
      </c>
      <c r="C18" s="1" t="str">
        <f>IFERROR(AVERAGE(C15:C17),"")</f>
        <v/>
      </c>
      <c r="D18" s="1" t="str">
        <f>IFERROR(AVERAGE(D15:D17),"")</f>
        <v/>
      </c>
      <c r="E18" s="1" t="str">
        <f>IFERROR(AVERAGE(E15:E17),"")</f>
        <v/>
      </c>
      <c r="F18" s="1">
        <f t="shared" ref="F18:W18" si="13">IFERROR(AVERAGE(F15:F17),"")</f>
        <v>3</v>
      </c>
      <c r="G18" s="1">
        <f t="shared" si="13"/>
        <v>0</v>
      </c>
      <c r="H18" s="1">
        <f t="shared" si="13"/>
        <v>68</v>
      </c>
      <c r="I18" s="1">
        <f t="shared" si="13"/>
        <v>68</v>
      </c>
      <c r="J18" s="1">
        <f t="shared" si="13"/>
        <v>3</v>
      </c>
      <c r="K18" s="1">
        <f t="shared" si="13"/>
        <v>0</v>
      </c>
      <c r="L18" s="1">
        <f t="shared" si="13"/>
        <v>58</v>
      </c>
      <c r="M18" s="1" t="str">
        <f t="shared" si="13"/>
        <v/>
      </c>
      <c r="N18" s="1">
        <f t="shared" si="13"/>
        <v>58</v>
      </c>
      <c r="O18" s="1">
        <f t="shared" si="13"/>
        <v>10</v>
      </c>
      <c r="P18" s="1">
        <f t="shared" si="13"/>
        <v>0.12640000000000001</v>
      </c>
      <c r="Q18" s="1">
        <f t="shared" si="13"/>
        <v>200</v>
      </c>
      <c r="R18" s="1">
        <f t="shared" si="13"/>
        <v>0.1275</v>
      </c>
      <c r="S18" s="1">
        <f t="shared" si="13"/>
        <v>5.4999999999999494</v>
      </c>
      <c r="T18" s="1" t="str">
        <f t="shared" si="13"/>
        <v/>
      </c>
      <c r="U18" s="1">
        <f t="shared" si="13"/>
        <v>-0.12640000000000001</v>
      </c>
      <c r="V18" s="1" t="str">
        <f t="shared" si="13"/>
        <v/>
      </c>
      <c r="W18" s="1" t="str">
        <f t="shared" si="13"/>
        <v/>
      </c>
    </row>
    <row r="19" spans="1:25" ht="15" x14ac:dyDescent="0.25">
      <c r="H19" s="1"/>
      <c r="U19" s="1"/>
    </row>
    <row r="20" spans="1:25" ht="15" x14ac:dyDescent="0.25">
      <c r="H20" s="1"/>
      <c r="U20" s="1"/>
    </row>
    <row r="21" spans="1:25" ht="15" x14ac:dyDescent="0.25">
      <c r="H21" s="1"/>
      <c r="U21" s="1"/>
    </row>
    <row r="22" spans="1:25" ht="15" x14ac:dyDescent="0.25">
      <c r="A22" s="9">
        <v>44035</v>
      </c>
      <c r="H22" s="1">
        <v>13</v>
      </c>
      <c r="P22">
        <v>0.12720000000000001</v>
      </c>
      <c r="Q22">
        <v>300</v>
      </c>
      <c r="R22">
        <v>0.128</v>
      </c>
      <c r="S22" s="1">
        <f>IFERROR((((R22-P22)/Q22)*10^6),"")</f>
        <v>2.6666666666666505</v>
      </c>
      <c r="U22" s="1"/>
      <c r="Y22">
        <v>2.65</v>
      </c>
    </row>
    <row r="23" spans="1:25" ht="15" x14ac:dyDescent="0.25">
      <c r="H23" s="1">
        <v>14</v>
      </c>
      <c r="U23" s="1"/>
    </row>
    <row r="24" spans="1:25" ht="15" x14ac:dyDescent="0.25">
      <c r="E24" s="1"/>
      <c r="F24" s="1"/>
      <c r="G24" s="1"/>
      <c r="H24" s="1">
        <f>AVERAGE(H21:H22)</f>
        <v>13</v>
      </c>
      <c r="I24" s="1"/>
      <c r="J24" s="1"/>
      <c r="K24" s="1"/>
      <c r="L24" s="1"/>
      <c r="M24" s="1"/>
      <c r="N24" s="1"/>
      <c r="O24" s="1"/>
      <c r="P24" s="1"/>
      <c r="Q24" s="1"/>
      <c r="S24" s="1"/>
      <c r="T24" s="1"/>
      <c r="U24" s="1"/>
      <c r="V24" s="1"/>
      <c r="W24" s="1"/>
      <c r="X24" s="1"/>
      <c r="Y24" s="1"/>
    </row>
    <row r="25" spans="1:25" ht="15" x14ac:dyDescent="0.25">
      <c r="A25" s="9">
        <v>44042</v>
      </c>
      <c r="E25" s="1"/>
      <c r="F25" s="1"/>
      <c r="G25" s="1"/>
      <c r="H25" s="1">
        <v>14</v>
      </c>
      <c r="I25" s="1"/>
      <c r="J25" s="1"/>
      <c r="K25" s="1"/>
      <c r="L25" s="1"/>
      <c r="M25" s="1"/>
      <c r="N25" s="1"/>
      <c r="O25" s="1"/>
      <c r="P25" s="1">
        <v>0.12770000000000001</v>
      </c>
      <c r="Q25" s="1">
        <v>250</v>
      </c>
      <c r="R25">
        <v>0.12909999999999999</v>
      </c>
      <c r="S25" s="1">
        <f>IFERROR((((R25-P25)/Q25)*10^6),"")</f>
        <v>5.5999999999999384</v>
      </c>
      <c r="T25" s="1"/>
      <c r="U25" s="1"/>
      <c r="V25" s="1"/>
      <c r="W25" s="1"/>
      <c r="X25" s="1"/>
      <c r="Y25" s="1">
        <v>0.03</v>
      </c>
    </row>
    <row r="26" spans="1:25" ht="15" x14ac:dyDescent="0.25">
      <c r="A26" s="9">
        <v>44042</v>
      </c>
      <c r="E26" s="1"/>
      <c r="F26" s="1"/>
      <c r="G26" s="1"/>
      <c r="H26" s="1">
        <v>17</v>
      </c>
      <c r="I26" s="1"/>
      <c r="J26" s="1"/>
      <c r="K26" s="1"/>
      <c r="L26" s="1"/>
      <c r="M26" s="1"/>
      <c r="N26" s="1"/>
      <c r="O26" s="1"/>
      <c r="P26" s="1"/>
      <c r="Q26" s="1"/>
      <c r="S26" s="1"/>
      <c r="T26" s="1"/>
      <c r="U26" s="1"/>
      <c r="V26" s="1"/>
      <c r="W26" s="1"/>
      <c r="X26" s="1"/>
      <c r="Y26" s="1"/>
    </row>
    <row r="27" spans="1:25" ht="15" x14ac:dyDescent="0.25">
      <c r="E27" s="1"/>
      <c r="F27" s="1"/>
      <c r="G27" s="1"/>
      <c r="H27" s="1">
        <f>AVERAGE(H24:H25)</f>
        <v>13.5</v>
      </c>
      <c r="I27" s="1"/>
      <c r="J27" s="1"/>
      <c r="K27" s="1"/>
      <c r="L27" s="1"/>
      <c r="M27" s="1"/>
      <c r="N27" s="1"/>
      <c r="O27" s="1"/>
      <c r="P27" s="1"/>
      <c r="Q27" s="1"/>
      <c r="S27" s="1"/>
      <c r="T27" s="1"/>
      <c r="U27" s="1"/>
      <c r="V27" s="1"/>
      <c r="W27" s="1"/>
      <c r="X27" s="1"/>
      <c r="Y27" s="1"/>
    </row>
    <row r="28" spans="1:25" ht="15" x14ac:dyDescent="0.25">
      <c r="A28" s="9">
        <v>44049</v>
      </c>
      <c r="E28" s="1"/>
      <c r="F28" s="1"/>
      <c r="G28" s="1"/>
      <c r="H28" s="1" t="s">
        <v>31</v>
      </c>
      <c r="I28" s="1"/>
      <c r="J28" s="1"/>
      <c r="K28" s="1"/>
      <c r="L28" s="1"/>
      <c r="M28" s="1"/>
      <c r="N28" s="1"/>
      <c r="O28" s="1"/>
      <c r="P28" s="1">
        <v>0.129</v>
      </c>
      <c r="Q28" s="1">
        <v>150</v>
      </c>
      <c r="R28">
        <v>0.12970000000000001</v>
      </c>
      <c r="S28" s="1">
        <f>IFERROR((((R28-P28)/Q28)*10^6),"")</f>
        <v>4.6666666666667078</v>
      </c>
      <c r="T28" s="1"/>
      <c r="U28" s="1"/>
      <c r="V28" s="1"/>
      <c r="W28" s="1"/>
      <c r="X28" s="1"/>
      <c r="Y28" s="1"/>
    </row>
    <row r="29" spans="1:25" ht="15" x14ac:dyDescent="0.25">
      <c r="A29" s="9">
        <v>44049</v>
      </c>
      <c r="E29" s="1"/>
      <c r="F29" s="1"/>
      <c r="G29" s="1"/>
      <c r="H29" s="1" t="s">
        <v>31</v>
      </c>
      <c r="I29" s="1"/>
      <c r="J29" s="1"/>
      <c r="K29" s="1"/>
      <c r="L29" s="1"/>
      <c r="M29" s="1"/>
      <c r="N29" s="1"/>
      <c r="O29" s="1"/>
      <c r="P29" s="1">
        <v>0.1258</v>
      </c>
      <c r="Q29" s="1">
        <v>150</v>
      </c>
      <c r="R29">
        <v>0.126</v>
      </c>
      <c r="S29" s="1">
        <f t="shared" ref="S29" si="14">IFERROR((((R29-P29)/Q29)*10^6),"")</f>
        <v>1.3333333333333715</v>
      </c>
      <c r="T29" s="1"/>
      <c r="U29" s="1"/>
      <c r="V29" s="1"/>
      <c r="W29" s="1"/>
      <c r="X29" s="1"/>
      <c r="Y29" s="1"/>
    </row>
    <row r="30" spans="1:25" ht="15" x14ac:dyDescent="0.25">
      <c r="A30" s="9">
        <v>44049</v>
      </c>
      <c r="E30" s="1"/>
      <c r="F30" s="1"/>
      <c r="G30" s="1"/>
      <c r="H30" s="1" t="s">
        <v>31</v>
      </c>
      <c r="I30" s="1"/>
      <c r="J30" s="1"/>
      <c r="K30" s="1"/>
      <c r="L30" s="1"/>
      <c r="M30" s="1"/>
      <c r="N30" s="1"/>
      <c r="O30" s="1"/>
      <c r="P30" s="1">
        <v>0.1288</v>
      </c>
      <c r="Q30" s="1">
        <v>150</v>
      </c>
      <c r="R30">
        <v>0.12959999999999999</v>
      </c>
      <c r="S30" s="1">
        <f>IFERROR((((R30-P30)/Q30)*10^6),"")</f>
        <v>5.3333333333333011</v>
      </c>
      <c r="T30" s="1"/>
      <c r="U30" s="1"/>
      <c r="V30" s="1"/>
      <c r="W30" s="1"/>
      <c r="X30" s="1"/>
      <c r="Y30" s="1"/>
    </row>
    <row r="31" spans="1:25" ht="15" x14ac:dyDescent="0.25"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S31" s="1">
        <f>AVERAGE(S28:S30)</f>
        <v>3.7777777777777932</v>
      </c>
      <c r="T31" s="1"/>
      <c r="U31" s="1"/>
      <c r="V31" s="1"/>
      <c r="W31" s="1"/>
      <c r="X31" s="1"/>
      <c r="Y31" s="1"/>
    </row>
    <row r="32" spans="1:25" ht="15" x14ac:dyDescent="0.25">
      <c r="A32" s="9">
        <v>44070</v>
      </c>
      <c r="E32" s="1"/>
      <c r="F32" s="1"/>
      <c r="G32" s="1"/>
      <c r="H32" s="1">
        <v>3</v>
      </c>
      <c r="I32" s="1"/>
      <c r="J32" s="1"/>
      <c r="K32" s="1"/>
      <c r="L32" s="1"/>
      <c r="M32" s="1"/>
      <c r="N32" s="1"/>
      <c r="O32" s="1"/>
      <c r="P32" s="1">
        <v>0.1283</v>
      </c>
      <c r="Q32" s="1">
        <v>400</v>
      </c>
      <c r="R32">
        <v>0.13039999999999999</v>
      </c>
      <c r="S32" s="1">
        <f>IFERROR((((R32-P32)/Q32)*10^6),"")</f>
        <v>5.2499999999999769</v>
      </c>
      <c r="T32" s="1"/>
      <c r="U32" s="1"/>
      <c r="V32" s="1"/>
      <c r="W32" s="1"/>
      <c r="X32" s="1"/>
      <c r="Y32" s="1"/>
    </row>
    <row r="33" spans="1:25" ht="15" x14ac:dyDescent="0.25">
      <c r="A33" s="9">
        <v>44070</v>
      </c>
      <c r="E33" s="1"/>
      <c r="F33" s="1"/>
      <c r="G33" s="1"/>
      <c r="H33" s="1">
        <v>17</v>
      </c>
      <c r="I33" s="1"/>
      <c r="J33" s="1"/>
      <c r="K33" s="1"/>
      <c r="L33" s="1"/>
      <c r="M33" s="1"/>
      <c r="N33" s="1"/>
      <c r="O33" s="1"/>
      <c r="P33" s="1"/>
      <c r="Q33" s="1"/>
      <c r="S33" s="1"/>
      <c r="T33" s="1"/>
      <c r="U33" s="1"/>
      <c r="V33" s="1"/>
      <c r="W33" s="1"/>
      <c r="X33" s="1"/>
      <c r="Y33" s="1"/>
    </row>
    <row r="34" spans="1:25" ht="15" x14ac:dyDescent="0.25">
      <c r="A34" s="9">
        <v>44070</v>
      </c>
      <c r="E34" s="1"/>
      <c r="F34" s="1"/>
      <c r="G34" s="1"/>
      <c r="H34" s="1">
        <v>6</v>
      </c>
      <c r="I34" s="1"/>
      <c r="J34" s="1"/>
      <c r="K34" s="1"/>
      <c r="L34" s="1"/>
      <c r="M34" s="1"/>
      <c r="N34" s="1"/>
      <c r="O34" s="1"/>
      <c r="P34" s="1"/>
      <c r="Q34" s="1"/>
      <c r="S34" s="1"/>
      <c r="T34" s="1"/>
      <c r="U34" s="1"/>
      <c r="V34" s="1"/>
      <c r="W34" s="1"/>
      <c r="X34" s="1"/>
      <c r="Y34" s="1"/>
    </row>
    <row r="35" spans="1:25" ht="15" x14ac:dyDescent="0.25">
      <c r="E35" s="1"/>
      <c r="F35" s="1"/>
      <c r="G35" s="1"/>
      <c r="H35" s="1">
        <f>AVERAGE(H32:H34)</f>
        <v>8.6666666666666661</v>
      </c>
      <c r="I35" s="1"/>
      <c r="J35" s="1"/>
      <c r="K35" s="1"/>
      <c r="L35" s="1"/>
      <c r="M35" s="1"/>
      <c r="N35" s="1"/>
      <c r="O35" s="1"/>
      <c r="P35" s="1"/>
      <c r="Q35" s="1"/>
      <c r="S35" s="1"/>
      <c r="T35" s="1"/>
      <c r="U35" s="1"/>
      <c r="V35" s="1"/>
      <c r="W35" s="1"/>
      <c r="X35" s="1"/>
      <c r="Y35" s="1"/>
    </row>
    <row r="36" spans="1:25" ht="15" x14ac:dyDescent="0.25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S36" s="1"/>
      <c r="T36" s="1"/>
      <c r="U36" s="1"/>
      <c r="V36" s="1"/>
      <c r="W36" s="1"/>
      <c r="X36" s="1"/>
      <c r="Y36" s="1"/>
    </row>
    <row r="37" spans="1:25" ht="15" x14ac:dyDescent="0.25">
      <c r="A37" s="9">
        <v>44081</v>
      </c>
      <c r="E37" s="1"/>
      <c r="F37" s="1"/>
      <c r="G37" s="1"/>
      <c r="H37" s="1">
        <v>9</v>
      </c>
      <c r="I37" s="1"/>
      <c r="J37" s="1"/>
      <c r="K37" s="1"/>
      <c r="L37" s="1"/>
      <c r="M37" s="1"/>
      <c r="N37" s="1"/>
      <c r="O37" s="1"/>
      <c r="P37" s="1"/>
      <c r="Q37" s="1"/>
      <c r="S37" s="1"/>
      <c r="T37" s="1"/>
      <c r="U37" s="1"/>
      <c r="V37" s="1"/>
      <c r="W37" s="1"/>
      <c r="X37" s="1"/>
      <c r="Y37" s="1"/>
    </row>
    <row r="38" spans="1:25" ht="15" x14ac:dyDescent="0.25">
      <c r="A38" s="9">
        <v>44081</v>
      </c>
      <c r="E38" s="1"/>
      <c r="F38" s="1"/>
      <c r="G38" s="1"/>
      <c r="H38" s="1">
        <v>4</v>
      </c>
      <c r="I38" s="1"/>
      <c r="J38" s="1"/>
      <c r="K38" s="1"/>
      <c r="L38" s="1"/>
      <c r="M38" s="1"/>
      <c r="N38" s="1"/>
      <c r="O38" s="1"/>
      <c r="P38" s="1"/>
      <c r="Q38" s="1"/>
      <c r="S38" s="1"/>
      <c r="T38" s="1"/>
      <c r="U38" s="1"/>
      <c r="V38" s="1"/>
      <c r="W38" s="1"/>
      <c r="X38" s="1"/>
      <c r="Y38" s="1"/>
    </row>
    <row r="39" spans="1:25" ht="15" x14ac:dyDescent="0.25">
      <c r="A39" s="9">
        <v>44081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S39" s="1"/>
      <c r="T39" s="1"/>
      <c r="U39" s="1"/>
      <c r="V39" s="1"/>
      <c r="W39" s="1"/>
      <c r="X39" s="1"/>
      <c r="Y39" s="1"/>
    </row>
    <row r="40" spans="1:25" ht="15" x14ac:dyDescent="0.25">
      <c r="E40" s="1"/>
      <c r="F40" s="1"/>
      <c r="G40" s="1"/>
      <c r="H40" s="1">
        <f>AVERAGE(H37:H39)</f>
        <v>6.5</v>
      </c>
      <c r="I40" s="1"/>
      <c r="J40" s="1"/>
      <c r="K40" s="1"/>
      <c r="L40" s="1"/>
      <c r="M40" s="1"/>
      <c r="N40" s="1"/>
      <c r="O40" s="1"/>
      <c r="P40" s="1"/>
      <c r="Q40" s="1"/>
      <c r="S40" s="1"/>
      <c r="T40" s="1"/>
      <c r="U40" s="1"/>
      <c r="V40" s="1"/>
      <c r="W40" s="1"/>
      <c r="X40" s="1"/>
      <c r="Y40" s="1"/>
    </row>
    <row r="41" spans="1:25" ht="15" x14ac:dyDescent="0.25">
      <c r="A41" s="9">
        <v>44088</v>
      </c>
      <c r="E41" s="1"/>
      <c r="F41" s="1"/>
      <c r="G41" s="1"/>
      <c r="H41" s="1">
        <v>6</v>
      </c>
      <c r="I41" s="1"/>
      <c r="J41" s="1"/>
      <c r="K41" s="1"/>
      <c r="L41" s="1"/>
      <c r="M41" s="1"/>
      <c r="N41" s="1"/>
      <c r="O41" s="1"/>
      <c r="P41" s="1"/>
      <c r="Q41" s="1"/>
      <c r="S41" s="1"/>
      <c r="T41" s="1"/>
      <c r="U41" s="1"/>
      <c r="V41" s="1"/>
      <c r="W41" s="1"/>
      <c r="X41" s="1"/>
      <c r="Y41" s="1">
        <v>0.08</v>
      </c>
    </row>
    <row r="42" spans="1:25" ht="15" x14ac:dyDescent="0.25">
      <c r="A42" s="9">
        <v>44088</v>
      </c>
      <c r="E42" s="1"/>
      <c r="F42" s="1"/>
      <c r="G42" s="1"/>
      <c r="H42" s="1">
        <v>5</v>
      </c>
      <c r="I42" s="1"/>
      <c r="J42" s="1"/>
      <c r="K42" s="1"/>
      <c r="L42" s="1"/>
      <c r="M42" s="1"/>
      <c r="N42" s="1"/>
      <c r="O42" s="1"/>
      <c r="P42" s="1"/>
      <c r="Q42" s="1"/>
      <c r="S42" s="1"/>
      <c r="T42" s="1"/>
      <c r="U42" s="1"/>
      <c r="V42" s="1"/>
      <c r="W42" s="1"/>
      <c r="X42" s="1"/>
      <c r="Y42" s="1">
        <v>0.04</v>
      </c>
    </row>
    <row r="43" spans="1:25" ht="15" x14ac:dyDescent="0.25">
      <c r="A43" s="9">
        <v>44088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S43" s="1"/>
      <c r="T43" s="1"/>
      <c r="U43" s="1"/>
      <c r="V43" s="1"/>
      <c r="W43" s="1"/>
      <c r="X43" s="1"/>
      <c r="Y43" s="1"/>
    </row>
    <row r="44" spans="1:25" ht="15" x14ac:dyDescent="0.25">
      <c r="A44" s="9">
        <v>44088</v>
      </c>
      <c r="B44" s="1" t="s">
        <v>25</v>
      </c>
      <c r="H44" s="1">
        <f>AVERAGE(H41:H43)</f>
        <v>5.5</v>
      </c>
      <c r="U44" s="1"/>
    </row>
    <row r="45" spans="1:25" ht="15" x14ac:dyDescent="0.25">
      <c r="H45" s="1"/>
      <c r="U45" s="1"/>
    </row>
    <row r="46" spans="1:25" ht="15" x14ac:dyDescent="0.25">
      <c r="A46" s="9">
        <v>44104</v>
      </c>
      <c r="H46" s="1">
        <v>10</v>
      </c>
      <c r="P46">
        <v>0.13370000000000001</v>
      </c>
      <c r="Q46">
        <v>100</v>
      </c>
      <c r="R46">
        <v>0.13400000000000001</v>
      </c>
      <c r="S46" s="1">
        <f>IFERROR((((R46-P46)/Q46)*10^6),"")</f>
        <v>2.9999999999999472</v>
      </c>
      <c r="U46" s="1"/>
      <c r="Y46">
        <v>0.06</v>
      </c>
    </row>
    <row r="47" spans="1:25" ht="15" x14ac:dyDescent="0.25">
      <c r="A47" s="9">
        <v>44104</v>
      </c>
      <c r="H47" s="1">
        <v>10</v>
      </c>
      <c r="P47">
        <v>0.13109999999999999</v>
      </c>
      <c r="Q47">
        <v>100</v>
      </c>
      <c r="R47">
        <v>0.13239999999999999</v>
      </c>
      <c r="S47" s="1">
        <f t="shared" ref="S47" si="15">IFERROR((((R47-P47)/Q47)*10^6),"")</f>
        <v>12.999999999999957</v>
      </c>
      <c r="U47" s="1"/>
      <c r="Y47">
        <v>0.05</v>
      </c>
    </row>
    <row r="48" spans="1:25" ht="15" x14ac:dyDescent="0.25">
      <c r="A48" s="9">
        <v>44104</v>
      </c>
      <c r="H48" s="1"/>
      <c r="U48" s="1"/>
    </row>
    <row r="49" spans="1:39" ht="15" x14ac:dyDescent="0.25">
      <c r="A49" s="9">
        <v>44104</v>
      </c>
      <c r="B49" s="1" t="s">
        <v>25</v>
      </c>
      <c r="H49" s="1">
        <f>AVERAGE(H46:H48)</f>
        <v>10</v>
      </c>
      <c r="S49" s="1">
        <f>AVERAGE(S46:S48)</f>
        <v>7.999999999999952</v>
      </c>
      <c r="U49" s="1"/>
    </row>
    <row r="50" spans="1:39" ht="15" x14ac:dyDescent="0.25">
      <c r="H50" s="1"/>
      <c r="U50" s="1"/>
    </row>
    <row r="51" spans="1:39" ht="15" x14ac:dyDescent="0.25">
      <c r="A51" s="9">
        <v>44112</v>
      </c>
      <c r="H51" s="1"/>
      <c r="P51">
        <v>0.12989999999999999</v>
      </c>
      <c r="Q51">
        <v>100</v>
      </c>
      <c r="R51">
        <v>0.1305</v>
      </c>
      <c r="S51" s="1">
        <f>IFERROR((((R51-P51)/Q51)*10^6),"")</f>
        <v>6.0000000000001723</v>
      </c>
      <c r="U51" s="1"/>
      <c r="AA51">
        <v>5</v>
      </c>
      <c r="AB51">
        <v>9.7200000000000006</v>
      </c>
      <c r="AC51">
        <v>9.32</v>
      </c>
      <c r="AD51">
        <f t="shared" ref="AD51:AD53" si="16">AB51-AC51</f>
        <v>0.40000000000000036</v>
      </c>
      <c r="AF51">
        <v>9.74</v>
      </c>
      <c r="AG51">
        <v>9.56</v>
      </c>
      <c r="AH51">
        <f>AF51-AG51</f>
        <v>0.17999999999999972</v>
      </c>
      <c r="AI51">
        <f>AVERAGE(AH51:AH53)</f>
        <v>0.28999999999999976</v>
      </c>
      <c r="AK51">
        <f>(AD51-AI51)/AA51*1000</f>
        <v>22.000000000000121</v>
      </c>
    </row>
    <row r="52" spans="1:39" ht="15" x14ac:dyDescent="0.25">
      <c r="A52" s="9">
        <v>44112</v>
      </c>
      <c r="H52" s="1"/>
      <c r="P52">
        <v>0.12889999999999999</v>
      </c>
      <c r="Q52">
        <v>100</v>
      </c>
      <c r="R52">
        <v>0.12939999999999999</v>
      </c>
      <c r="S52" s="1">
        <f t="shared" ref="S52" si="17">IFERROR((((R52-P52)/Q52)*10^6),"")</f>
        <v>5.0000000000000044</v>
      </c>
      <c r="U52" s="1"/>
      <c r="AA52">
        <v>5</v>
      </c>
      <c r="AB52">
        <v>9.69</v>
      </c>
      <c r="AC52">
        <v>9.33</v>
      </c>
      <c r="AD52">
        <f t="shared" si="16"/>
        <v>0.35999999999999943</v>
      </c>
      <c r="AF52">
        <v>9.7100000000000009</v>
      </c>
      <c r="AG52">
        <v>9.3800000000000008</v>
      </c>
      <c r="AH52">
        <f t="shared" ref="AH52:AH65" si="18">AF52-AG52</f>
        <v>0.33000000000000007</v>
      </c>
      <c r="AI52">
        <f>AVERAGE(AH51:AH53)</f>
        <v>0.28999999999999976</v>
      </c>
      <c r="AK52">
        <f t="shared" ref="AK52:AK53" si="19">(AD52-AI52)/AA52*1000</f>
        <v>13.999999999999934</v>
      </c>
    </row>
    <row r="53" spans="1:39" ht="15" x14ac:dyDescent="0.25">
      <c r="A53" s="9">
        <v>44112</v>
      </c>
      <c r="H53" s="1"/>
      <c r="P53">
        <v>0.1295</v>
      </c>
      <c r="Q53">
        <v>100</v>
      </c>
      <c r="R53">
        <v>0.1303</v>
      </c>
      <c r="S53" s="1">
        <f>IFERROR((((R53-P53)/Q53)*10^6),"")</f>
        <v>7.999999999999952</v>
      </c>
      <c r="U53" s="1"/>
      <c r="AA53">
        <v>10</v>
      </c>
      <c r="AB53">
        <v>9.6999999999999993</v>
      </c>
      <c r="AC53">
        <v>9.3699999999999992</v>
      </c>
      <c r="AD53">
        <f t="shared" si="16"/>
        <v>0.33000000000000007</v>
      </c>
      <c r="AF53">
        <v>9.6999999999999993</v>
      </c>
      <c r="AG53">
        <v>9.34</v>
      </c>
      <c r="AH53">
        <f t="shared" si="18"/>
        <v>0.35999999999999943</v>
      </c>
      <c r="AI53">
        <f>AI52</f>
        <v>0.28999999999999976</v>
      </c>
      <c r="AK53">
        <f t="shared" si="19"/>
        <v>4.0000000000000311</v>
      </c>
      <c r="AM53">
        <f>AVERAGE(AK51:AK53)</f>
        <v>13.333333333333362</v>
      </c>
    </row>
    <row r="54" spans="1:39" ht="15" x14ac:dyDescent="0.25">
      <c r="H54" s="1"/>
      <c r="S54" s="1">
        <f>AVERAGE(S51:S53)</f>
        <v>6.3333333333333757</v>
      </c>
      <c r="U54" s="1"/>
    </row>
    <row r="55" spans="1:39" ht="15" x14ac:dyDescent="0.25">
      <c r="A55" s="9">
        <v>44126</v>
      </c>
      <c r="H55" s="1">
        <v>39</v>
      </c>
      <c r="P55">
        <v>0.13350000000000001</v>
      </c>
      <c r="Q55">
        <v>150</v>
      </c>
      <c r="R55">
        <v>0.1343</v>
      </c>
      <c r="S55" s="1">
        <f>IFERROR((((R55-P55)/Q55)*10^6),"")</f>
        <v>5.3333333333333011</v>
      </c>
      <c r="U55" s="1"/>
      <c r="AA55">
        <v>10</v>
      </c>
      <c r="AB55">
        <v>9.76</v>
      </c>
      <c r="AC55">
        <v>9.3000000000000007</v>
      </c>
      <c r="AD55">
        <f t="shared" ref="AD55:AD57" si="20">AB55-AC55</f>
        <v>0.45999999999999908</v>
      </c>
      <c r="AF55">
        <v>9.67</v>
      </c>
      <c r="AG55">
        <v>9.49</v>
      </c>
      <c r="AH55">
        <f t="shared" si="18"/>
        <v>0.17999999999999972</v>
      </c>
      <c r="AI55">
        <f>AVERAGE(AH55:AH57)</f>
        <v>0.19666666666666602</v>
      </c>
      <c r="AK55">
        <f>(AD55-AI55)/AA55*1000</f>
        <v>26.333333333333311</v>
      </c>
    </row>
    <row r="56" spans="1:39" ht="15" x14ac:dyDescent="0.25">
      <c r="A56" s="9">
        <v>44126</v>
      </c>
      <c r="H56" s="1">
        <v>15</v>
      </c>
      <c r="P56">
        <v>0.1255</v>
      </c>
      <c r="Q56">
        <v>150</v>
      </c>
      <c r="R56">
        <v>0.1265</v>
      </c>
      <c r="S56" s="1">
        <f t="shared" ref="S56" si="21">IFERROR((((R56-P56)/Q56)*10^6),"")</f>
        <v>6.6666666666666723</v>
      </c>
      <c r="U56" s="1"/>
      <c r="AA56">
        <v>10</v>
      </c>
      <c r="AB56">
        <v>9.69</v>
      </c>
      <c r="AC56">
        <v>9.25</v>
      </c>
      <c r="AD56">
        <f t="shared" si="20"/>
        <v>0.4399999999999995</v>
      </c>
      <c r="AF56">
        <v>9.6199999999999992</v>
      </c>
      <c r="AG56">
        <v>9.4600000000000009</v>
      </c>
      <c r="AH56">
        <f t="shared" si="18"/>
        <v>0.15999999999999837</v>
      </c>
      <c r="AI56">
        <f>AVERAGE(AH55:AH57)</f>
        <v>0.19666666666666602</v>
      </c>
      <c r="AK56">
        <f t="shared" ref="AK56:AK57" si="22">(AD56-AI56)/AA56*1000</f>
        <v>24.33333333333335</v>
      </c>
    </row>
    <row r="57" spans="1:39" ht="15" x14ac:dyDescent="0.25">
      <c r="A57" s="9">
        <v>44126</v>
      </c>
      <c r="H57" s="1">
        <v>13</v>
      </c>
      <c r="P57">
        <v>0.12909999999999999</v>
      </c>
      <c r="Q57">
        <v>100</v>
      </c>
      <c r="R57">
        <v>0.13020000000000001</v>
      </c>
      <c r="S57" s="1">
        <f>IFERROR((((R57-P57)/Q57)*10^6),"")</f>
        <v>11.000000000000176</v>
      </c>
      <c r="U57" s="1"/>
      <c r="AA57">
        <v>10</v>
      </c>
      <c r="AB57">
        <v>9.67</v>
      </c>
      <c r="AC57">
        <v>9.26</v>
      </c>
      <c r="AD57">
        <f t="shared" si="20"/>
        <v>0.41000000000000014</v>
      </c>
      <c r="AF57">
        <v>9.6199999999999992</v>
      </c>
      <c r="AG57">
        <v>9.3699999999999992</v>
      </c>
      <c r="AH57">
        <f t="shared" si="18"/>
        <v>0.25</v>
      </c>
      <c r="AI57">
        <f>AI56</f>
        <v>0.19666666666666602</v>
      </c>
      <c r="AK57">
        <f t="shared" si="22"/>
        <v>21.333333333333414</v>
      </c>
      <c r="AM57">
        <f>AVERAGE(AK55:AK57)</f>
        <v>24.000000000000025</v>
      </c>
    </row>
    <row r="58" spans="1:39" ht="15" x14ac:dyDescent="0.25">
      <c r="H58" s="1">
        <f>AVERAGE(H55:H57)</f>
        <v>22.333333333333332</v>
      </c>
      <c r="S58" s="1">
        <f>AVERAGE(S55:S57)</f>
        <v>7.6666666666667167</v>
      </c>
      <c r="U58" s="1"/>
    </row>
    <row r="59" spans="1:39" ht="15" x14ac:dyDescent="0.25">
      <c r="A59" s="9">
        <v>44133</v>
      </c>
      <c r="H59" s="1">
        <v>11</v>
      </c>
      <c r="P59">
        <v>0.12790000000000001</v>
      </c>
      <c r="Q59">
        <v>100</v>
      </c>
      <c r="R59">
        <v>0.12920000000000001</v>
      </c>
      <c r="S59" s="1">
        <f>IFERROR((((R59-P59)/Q59)*10^6),"")</f>
        <v>12.999999999999957</v>
      </c>
      <c r="U59" s="1"/>
      <c r="AA59">
        <v>20</v>
      </c>
      <c r="AB59">
        <v>9.86</v>
      </c>
      <c r="AC59">
        <v>9.35</v>
      </c>
      <c r="AD59">
        <f t="shared" ref="AD59:AD61" si="23">AB59-AC59</f>
        <v>0.50999999999999979</v>
      </c>
      <c r="AF59">
        <v>9.85</v>
      </c>
      <c r="AG59">
        <v>9.65</v>
      </c>
      <c r="AH59">
        <f t="shared" si="18"/>
        <v>0.19999999999999929</v>
      </c>
      <c r="AI59">
        <f>AVERAGE(AH59:AH61)</f>
        <v>0.22999999999999923</v>
      </c>
      <c r="AK59">
        <f>(AD59-AI59)/AA59*1000</f>
        <v>14.00000000000003</v>
      </c>
    </row>
    <row r="60" spans="1:39" ht="15" x14ac:dyDescent="0.25">
      <c r="A60" s="9">
        <v>44133</v>
      </c>
      <c r="H60" s="1">
        <v>11</v>
      </c>
      <c r="P60">
        <v>0.12809999999999999</v>
      </c>
      <c r="Q60">
        <v>100</v>
      </c>
      <c r="R60">
        <v>0.12870000000000001</v>
      </c>
      <c r="S60" s="1">
        <f t="shared" ref="S60" si="24">IFERROR((((R60-P60)/Q60)*10^6),"")</f>
        <v>6.0000000000001723</v>
      </c>
      <c r="U60" s="1"/>
      <c r="AA60">
        <v>20</v>
      </c>
      <c r="AB60">
        <v>9.85</v>
      </c>
      <c r="AC60">
        <v>9.4</v>
      </c>
      <c r="AD60">
        <f t="shared" si="23"/>
        <v>0.44999999999999929</v>
      </c>
      <c r="AF60">
        <v>9.8699999999999992</v>
      </c>
      <c r="AG60">
        <v>9.65</v>
      </c>
      <c r="AH60">
        <f t="shared" si="18"/>
        <v>0.21999999999999886</v>
      </c>
      <c r="AI60">
        <f>AVERAGE(AH59:AH61)</f>
        <v>0.22999999999999923</v>
      </c>
      <c r="AK60">
        <f t="shared" ref="AK60:AK61" si="25">(AD60-AI60)/AA60*1000</f>
        <v>11.000000000000004</v>
      </c>
    </row>
    <row r="61" spans="1:39" ht="15" x14ac:dyDescent="0.25">
      <c r="A61" s="9">
        <v>44133</v>
      </c>
      <c r="H61" s="1">
        <v>14</v>
      </c>
      <c r="P61">
        <v>0.12809999999999999</v>
      </c>
      <c r="Q61">
        <v>100</v>
      </c>
      <c r="R61">
        <v>0.129</v>
      </c>
      <c r="S61" s="1">
        <f>IFERROR((((R61-P61)/Q61)*10^6),"")</f>
        <v>9.000000000000119</v>
      </c>
      <c r="U61" s="1"/>
      <c r="AA61">
        <v>20</v>
      </c>
      <c r="AB61">
        <v>9.8699999999999992</v>
      </c>
      <c r="AC61">
        <v>9.41</v>
      </c>
      <c r="AD61">
        <f t="shared" si="23"/>
        <v>0.45999999999999908</v>
      </c>
      <c r="AF61">
        <v>9.86</v>
      </c>
      <c r="AG61">
        <v>9.59</v>
      </c>
      <c r="AH61">
        <f t="shared" si="18"/>
        <v>0.26999999999999957</v>
      </c>
      <c r="AI61">
        <f>AI60</f>
        <v>0.22999999999999923</v>
      </c>
      <c r="AK61">
        <f t="shared" si="25"/>
        <v>11.499999999999993</v>
      </c>
      <c r="AM61">
        <f>AVERAGE(AK59:AK61)</f>
        <v>12.166666666666677</v>
      </c>
    </row>
    <row r="62" spans="1:39" ht="15" x14ac:dyDescent="0.25">
      <c r="H62" s="1">
        <f>AVERAGE(H59:H61)</f>
        <v>12</v>
      </c>
      <c r="S62" s="1">
        <f>AVERAGE(S59:S61)</f>
        <v>9.3333333333334156</v>
      </c>
      <c r="U62" s="1"/>
    </row>
    <row r="63" spans="1:39" ht="15" x14ac:dyDescent="0.25">
      <c r="A63" s="9">
        <v>44140</v>
      </c>
      <c r="H63" s="1">
        <v>10</v>
      </c>
      <c r="U63" s="1"/>
      <c r="AA63">
        <v>20</v>
      </c>
      <c r="AB63">
        <v>9.86</v>
      </c>
      <c r="AC63">
        <v>9.2799999999999994</v>
      </c>
      <c r="AD63">
        <f t="shared" ref="AD63:AD65" si="26">AB63-AC63</f>
        <v>0.58000000000000007</v>
      </c>
      <c r="AF63">
        <v>9.7100000000000009</v>
      </c>
      <c r="AG63">
        <v>9</v>
      </c>
      <c r="AH63">
        <f t="shared" si="18"/>
        <v>0.71000000000000085</v>
      </c>
      <c r="AI63">
        <f>AVERAGE(AH63:AH65)</f>
        <v>0.61666666666666659</v>
      </c>
      <c r="AK63">
        <f>(AD63-AI63)/AA63*1000</f>
        <v>-1.8333333333333257</v>
      </c>
    </row>
    <row r="64" spans="1:39" ht="15" x14ac:dyDescent="0.25">
      <c r="A64" s="9">
        <v>44140</v>
      </c>
      <c r="H64" s="1">
        <v>12</v>
      </c>
      <c r="U64" s="1"/>
      <c r="AA64">
        <v>20</v>
      </c>
      <c r="AB64">
        <v>9.7899999999999991</v>
      </c>
      <c r="AC64">
        <v>9.32</v>
      </c>
      <c r="AD64">
        <f t="shared" si="26"/>
        <v>0.46999999999999886</v>
      </c>
      <c r="AF64">
        <v>9.75</v>
      </c>
      <c r="AG64">
        <v>9.1300000000000008</v>
      </c>
      <c r="AH64">
        <f t="shared" si="18"/>
        <v>0.61999999999999922</v>
      </c>
      <c r="AI64">
        <f>AVERAGE(AH63:AH65)</f>
        <v>0.61666666666666659</v>
      </c>
      <c r="AK64">
        <f t="shared" ref="AK64:AK65" si="27">(AD64-AI64)/AA64*1000</f>
        <v>-7.3333333333333863</v>
      </c>
    </row>
    <row r="65" spans="1:39" ht="15" x14ac:dyDescent="0.25">
      <c r="A65" s="9">
        <v>44140</v>
      </c>
      <c r="H65" s="1">
        <v>7</v>
      </c>
      <c r="U65" s="1"/>
      <c r="AA65">
        <v>20</v>
      </c>
      <c r="AB65">
        <v>9.8000000000000007</v>
      </c>
      <c r="AC65">
        <v>9.3699999999999992</v>
      </c>
      <c r="AD65">
        <f t="shared" si="26"/>
        <v>0.43000000000000149</v>
      </c>
      <c r="AF65">
        <v>9.73</v>
      </c>
      <c r="AG65">
        <v>9.2100000000000009</v>
      </c>
      <c r="AH65">
        <f t="shared" si="18"/>
        <v>0.51999999999999957</v>
      </c>
      <c r="AI65">
        <f>AI64</f>
        <v>0.61666666666666659</v>
      </c>
      <c r="AK65">
        <f t="shared" si="27"/>
        <v>-9.333333333333254</v>
      </c>
    </row>
    <row r="66" spans="1:39" ht="15" x14ac:dyDescent="0.25">
      <c r="H66" s="1">
        <f>AVERAGE(H63:H65)</f>
        <v>9.6666666666666661</v>
      </c>
      <c r="U66" s="1"/>
    </row>
    <row r="67" spans="1:39" ht="15" x14ac:dyDescent="0.25">
      <c r="A67" s="9">
        <v>44147</v>
      </c>
      <c r="B67" t="s">
        <v>40</v>
      </c>
      <c r="H67" s="1"/>
      <c r="U67" s="1"/>
    </row>
    <row r="68" spans="1:39" ht="15" x14ac:dyDescent="0.25">
      <c r="H68" s="1"/>
      <c r="U68" s="1"/>
    </row>
    <row r="69" spans="1:39" ht="15" x14ac:dyDescent="0.25">
      <c r="A69" s="9">
        <v>44152</v>
      </c>
      <c r="H69" s="1"/>
      <c r="U69" s="1"/>
    </row>
    <row r="70" spans="1:39" ht="15" x14ac:dyDescent="0.25">
      <c r="A70" s="9">
        <v>44152</v>
      </c>
      <c r="H70" s="1"/>
      <c r="U70" s="1"/>
    </row>
    <row r="71" spans="1:39" ht="15" x14ac:dyDescent="0.25">
      <c r="A71" s="9">
        <v>44152</v>
      </c>
      <c r="H71" s="1"/>
      <c r="U71" s="1"/>
    </row>
    <row r="72" spans="1:39" ht="15" x14ac:dyDescent="0.25">
      <c r="H72" s="1"/>
      <c r="U72" s="1"/>
    </row>
    <row r="73" spans="1:39" ht="15" x14ac:dyDescent="0.25">
      <c r="A73" s="9">
        <v>44161</v>
      </c>
      <c r="H73" s="1"/>
      <c r="P73">
        <v>0.12709999999999999</v>
      </c>
      <c r="Q73">
        <v>100</v>
      </c>
      <c r="R73">
        <v>0.1285</v>
      </c>
      <c r="S73" s="1">
        <f>IFERROR((((R73-P73)/Q73)*10^6),"")</f>
        <v>14.000000000000124</v>
      </c>
      <c r="AA73">
        <v>10</v>
      </c>
      <c r="AB73">
        <v>9.7100000000000009</v>
      </c>
      <c r="AC73">
        <v>9.1199999999999992</v>
      </c>
      <c r="AD73">
        <f t="shared" ref="AD73:AD83" si="28">AB73-AC73</f>
        <v>0.59000000000000163</v>
      </c>
      <c r="AF73">
        <v>9.9</v>
      </c>
      <c r="AG73">
        <v>9.52</v>
      </c>
      <c r="AH73">
        <f t="shared" ref="AH73:AH79" si="29">AF73-AG73</f>
        <v>0.38000000000000078</v>
      </c>
      <c r="AI73">
        <f>AVERAGE(AH73:AH75)</f>
        <v>0.29000000000000031</v>
      </c>
      <c r="AK73">
        <f>(AD73-AI73)/AA73*1000</f>
        <v>30.000000000000131</v>
      </c>
    </row>
    <row r="74" spans="1:39" ht="15" x14ac:dyDescent="0.25">
      <c r="A74" s="9">
        <v>44161</v>
      </c>
      <c r="H74" s="1">
        <v>25</v>
      </c>
      <c r="P74">
        <v>0.12939999999999999</v>
      </c>
      <c r="Q74">
        <v>100</v>
      </c>
      <c r="R74">
        <v>0.1308</v>
      </c>
      <c r="S74" s="1">
        <f t="shared" ref="S74" si="30">IFERROR((((R74-P74)/Q74)*10^6),"")</f>
        <v>14.000000000000124</v>
      </c>
      <c r="AA74">
        <v>10</v>
      </c>
      <c r="AB74">
        <v>9.6999999999999993</v>
      </c>
      <c r="AC74">
        <v>9.33</v>
      </c>
      <c r="AD74">
        <f t="shared" si="28"/>
        <v>0.36999999999999922</v>
      </c>
      <c r="AF74">
        <v>9.7899999999999991</v>
      </c>
      <c r="AG74">
        <v>9.5299999999999994</v>
      </c>
      <c r="AH74">
        <f t="shared" si="29"/>
        <v>0.25999999999999979</v>
      </c>
      <c r="AI74">
        <f>AVERAGE(AH73:AH75)</f>
        <v>0.29000000000000031</v>
      </c>
      <c r="AK74">
        <f>(AD74-AI74)/AA74*1000</f>
        <v>7.9999999999998908</v>
      </c>
    </row>
    <row r="75" spans="1:39" ht="15" x14ac:dyDescent="0.25">
      <c r="A75" s="9">
        <v>44161</v>
      </c>
      <c r="H75" s="1">
        <v>18</v>
      </c>
      <c r="P75">
        <v>0.1283</v>
      </c>
      <c r="Q75">
        <v>100</v>
      </c>
      <c r="R75">
        <v>0.13009999999999999</v>
      </c>
      <c r="S75" s="1">
        <f>IFERROR((((R75-P75)/Q75)*10^6),"")</f>
        <v>17.999999999999961</v>
      </c>
      <c r="AA75">
        <v>10</v>
      </c>
      <c r="AB75">
        <v>9.75</v>
      </c>
      <c r="AC75">
        <v>9.32</v>
      </c>
      <c r="AD75">
        <f t="shared" si="28"/>
        <v>0.42999999999999972</v>
      </c>
      <c r="AF75">
        <v>9.82</v>
      </c>
      <c r="AG75">
        <v>9.59</v>
      </c>
      <c r="AH75">
        <f t="shared" si="29"/>
        <v>0.23000000000000043</v>
      </c>
      <c r="AI75">
        <f>AI74</f>
        <v>0.29000000000000031</v>
      </c>
      <c r="AK75">
        <f>(AD75-AI75)/AA75*1000</f>
        <v>13.99999999999994</v>
      </c>
    </row>
    <row r="76" spans="1:39" ht="15" x14ac:dyDescent="0.25">
      <c r="H76" s="1"/>
      <c r="S76" s="1">
        <f>AVERAGE(S73:S75)</f>
        <v>15.333333333333405</v>
      </c>
      <c r="AM76">
        <f>AVERAGE(AK74:AK76)</f>
        <v>10.999999999999915</v>
      </c>
    </row>
    <row r="77" spans="1:39" ht="15" x14ac:dyDescent="0.25">
      <c r="A77" s="9">
        <v>44278</v>
      </c>
      <c r="H77" s="1">
        <f>AVERAGE(H74:H76)</f>
        <v>21.5</v>
      </c>
      <c r="P77">
        <v>0.12659999999999999</v>
      </c>
      <c r="Q77">
        <v>500</v>
      </c>
      <c r="R77">
        <v>0.12790000000000001</v>
      </c>
      <c r="S77" s="1">
        <f>IFERROR((((R77-P77)/Q77)*10^6),"")</f>
        <v>2.6000000000000467</v>
      </c>
      <c r="AA77">
        <v>10</v>
      </c>
      <c r="AB77">
        <v>8.52</v>
      </c>
      <c r="AC77">
        <v>8.15</v>
      </c>
      <c r="AD77">
        <f t="shared" si="28"/>
        <v>0.36999999999999922</v>
      </c>
      <c r="AF77">
        <v>8.51</v>
      </c>
      <c r="AG77">
        <v>7.94</v>
      </c>
      <c r="AH77">
        <f t="shared" si="29"/>
        <v>0.5699999999999994</v>
      </c>
      <c r="AI77">
        <f>AVERAGE(AH77:AH79)</f>
        <v>0.46666666666666651</v>
      </c>
    </row>
    <row r="78" spans="1:39" ht="15" x14ac:dyDescent="0.25">
      <c r="A78" s="9">
        <v>44278</v>
      </c>
      <c r="P78">
        <v>0.12590000000000001</v>
      </c>
      <c r="Q78">
        <v>500</v>
      </c>
      <c r="R78">
        <v>0.1268</v>
      </c>
      <c r="S78" s="1">
        <f t="shared" ref="S78" si="31">IFERROR((((R78-P78)/Q78)*10^6),"")</f>
        <v>1.7999999999999683</v>
      </c>
      <c r="AA78">
        <v>25</v>
      </c>
      <c r="AB78">
        <v>8.59</v>
      </c>
      <c r="AC78">
        <v>8.19</v>
      </c>
      <c r="AD78">
        <f t="shared" si="28"/>
        <v>0.40000000000000036</v>
      </c>
      <c r="AF78">
        <v>8.5</v>
      </c>
      <c r="AG78">
        <v>8.1</v>
      </c>
      <c r="AH78">
        <f t="shared" si="29"/>
        <v>0.40000000000000036</v>
      </c>
      <c r="AI78">
        <f>AVERAGE(AH77:AH79)</f>
        <v>0.46666666666666651</v>
      </c>
    </row>
    <row r="79" spans="1:39" ht="15" x14ac:dyDescent="0.25">
      <c r="A79" s="9">
        <v>44278</v>
      </c>
      <c r="P79">
        <v>0.1278</v>
      </c>
      <c r="Q79">
        <v>500</v>
      </c>
      <c r="R79">
        <v>0.12870000000000001</v>
      </c>
      <c r="S79" s="1">
        <f>IFERROR((((R79-P79)/Q79)*10^6),"")</f>
        <v>1.8000000000000238</v>
      </c>
      <c r="AA79">
        <v>50</v>
      </c>
      <c r="AB79">
        <v>8.73</v>
      </c>
      <c r="AC79">
        <v>8.24</v>
      </c>
      <c r="AD79">
        <f t="shared" si="28"/>
        <v>0.49000000000000021</v>
      </c>
      <c r="AF79">
        <v>8.49</v>
      </c>
      <c r="AG79">
        <v>8.06</v>
      </c>
      <c r="AH79">
        <f t="shared" si="29"/>
        <v>0.42999999999999972</v>
      </c>
      <c r="AI79">
        <f>AI78</f>
        <v>0.46666666666666651</v>
      </c>
      <c r="AK79">
        <f t="shared" ref="AK79:AK83" si="32">(AD79-AI79)/AA79*1000</f>
        <v>0.46666666666667411</v>
      </c>
    </row>
    <row r="80" spans="1:39" ht="15" x14ac:dyDescent="0.25">
      <c r="A80" s="9">
        <v>44278</v>
      </c>
      <c r="S80" s="1">
        <f>AVERAGE(S77:S79)</f>
        <v>2.0666666666666793</v>
      </c>
      <c r="AA80">
        <v>50</v>
      </c>
      <c r="AB80">
        <v>8.7100000000000009</v>
      </c>
      <c r="AC80">
        <v>8.19</v>
      </c>
      <c r="AD80">
        <f t="shared" si="28"/>
        <v>0.52000000000000135</v>
      </c>
      <c r="AI80">
        <f t="shared" ref="AI80:AI83" si="33">AI79</f>
        <v>0.46666666666666651</v>
      </c>
      <c r="AK80">
        <f t="shared" si="32"/>
        <v>1.0666666666666968</v>
      </c>
    </row>
    <row r="81" spans="1:39" x14ac:dyDescent="0.2">
      <c r="A81" s="9">
        <v>44278</v>
      </c>
      <c r="AA81">
        <v>100</v>
      </c>
      <c r="AB81">
        <v>8.7899999999999991</v>
      </c>
      <c r="AC81">
        <v>8.23</v>
      </c>
      <c r="AD81">
        <f t="shared" si="28"/>
        <v>0.55999999999999872</v>
      </c>
      <c r="AI81">
        <f t="shared" si="33"/>
        <v>0.46666666666666651</v>
      </c>
      <c r="AK81">
        <f t="shared" si="32"/>
        <v>0.93333333333332213</v>
      </c>
    </row>
    <row r="82" spans="1:39" x14ac:dyDescent="0.2">
      <c r="A82" s="9">
        <v>44278</v>
      </c>
      <c r="AA82">
        <v>100</v>
      </c>
      <c r="AB82">
        <v>8.85</v>
      </c>
      <c r="AC82">
        <v>8.36</v>
      </c>
      <c r="AD82">
        <f t="shared" si="28"/>
        <v>0.49000000000000021</v>
      </c>
      <c r="AI82">
        <f t="shared" si="33"/>
        <v>0.46666666666666651</v>
      </c>
      <c r="AK82">
        <f t="shared" si="32"/>
        <v>0.23333333333333706</v>
      </c>
    </row>
    <row r="83" spans="1:39" x14ac:dyDescent="0.2">
      <c r="A83" s="9">
        <v>44278</v>
      </c>
      <c r="AA83">
        <v>100</v>
      </c>
      <c r="AB83">
        <v>8.84</v>
      </c>
      <c r="AC83">
        <v>8.34</v>
      </c>
      <c r="AD83">
        <f t="shared" si="28"/>
        <v>0.5</v>
      </c>
      <c r="AI83">
        <f t="shared" si="33"/>
        <v>0.46666666666666651</v>
      </c>
      <c r="AK83">
        <f t="shared" si="32"/>
        <v>0.33333333333333492</v>
      </c>
    </row>
    <row r="84" spans="1:39" x14ac:dyDescent="0.2">
      <c r="AM84">
        <f>AVERAGE(AK79:AK84)</f>
        <v>0.6066666666666729</v>
      </c>
    </row>
    <row r="85" spans="1:39" ht="15" x14ac:dyDescent="0.25">
      <c r="A85" s="9">
        <v>44294</v>
      </c>
      <c r="H85" t="s">
        <v>31</v>
      </c>
      <c r="P85">
        <v>0.1245</v>
      </c>
      <c r="Q85">
        <v>750</v>
      </c>
      <c r="R85">
        <v>0.12559999999999999</v>
      </c>
      <c r="S85" s="1">
        <f>IFERROR((((R85-P85)/Q85)*10^6),"")</f>
        <v>1.466666666666653</v>
      </c>
    </row>
    <row r="86" spans="1:39" ht="15" x14ac:dyDescent="0.25">
      <c r="H86" t="s">
        <v>31</v>
      </c>
      <c r="P86">
        <v>0.12509999999999999</v>
      </c>
      <c r="Q86">
        <v>500</v>
      </c>
      <c r="R86">
        <v>0.12709999999999999</v>
      </c>
      <c r="S86" s="1">
        <f t="shared" ref="S86" si="34">IFERROR((((R86-P86)/Q86)*10^6),"")</f>
        <v>4.0000000000000036</v>
      </c>
    </row>
    <row r="87" spans="1:39" ht="15" x14ac:dyDescent="0.25">
      <c r="H87" t="s">
        <v>31</v>
      </c>
      <c r="P87">
        <v>0.12659999999999999</v>
      </c>
      <c r="Q87">
        <v>500</v>
      </c>
      <c r="R87">
        <v>0.12740000000000001</v>
      </c>
      <c r="S87" s="1">
        <f>IFERROR((((R87-P87)/Q87)*10^6),"")</f>
        <v>1.6000000000000458</v>
      </c>
    </row>
    <row r="88" spans="1:39" ht="15" x14ac:dyDescent="0.25">
      <c r="H88">
        <v>10</v>
      </c>
      <c r="S88" s="1">
        <f>AVERAGE(S85:S87)</f>
        <v>2.3555555555555672</v>
      </c>
    </row>
    <row r="93" spans="1:39" x14ac:dyDescent="0.2">
      <c r="A93" s="9">
        <v>44301</v>
      </c>
      <c r="H93" t="s">
        <v>31</v>
      </c>
    </row>
    <row r="94" spans="1:39" x14ac:dyDescent="0.2">
      <c r="H94" t="s">
        <v>31</v>
      </c>
    </row>
    <row r="95" spans="1:39" x14ac:dyDescent="0.2">
      <c r="H95" t="s">
        <v>31</v>
      </c>
    </row>
    <row r="96" spans="1:39" x14ac:dyDescent="0.2">
      <c r="H96">
        <v>10</v>
      </c>
    </row>
    <row r="97" spans="1:39" x14ac:dyDescent="0.2">
      <c r="A97" s="9">
        <v>44315</v>
      </c>
    </row>
    <row r="98" spans="1:39" x14ac:dyDescent="0.2">
      <c r="A98" s="9">
        <v>44315</v>
      </c>
    </row>
    <row r="99" spans="1:39" x14ac:dyDescent="0.2">
      <c r="A99" s="9">
        <v>44315</v>
      </c>
    </row>
    <row r="100" spans="1:39" x14ac:dyDescent="0.2">
      <c r="A100" s="9">
        <v>44315</v>
      </c>
    </row>
    <row r="101" spans="1:39" x14ac:dyDescent="0.2">
      <c r="A101" s="9">
        <v>44315</v>
      </c>
    </row>
    <row r="103" spans="1:39" ht="15" x14ac:dyDescent="0.25">
      <c r="A103" s="9">
        <v>44350</v>
      </c>
      <c r="H103" t="s">
        <v>31</v>
      </c>
      <c r="P103">
        <v>1317</v>
      </c>
      <c r="Q103">
        <v>300</v>
      </c>
      <c r="R103">
        <v>1324</v>
      </c>
      <c r="S103" s="1">
        <f>IFERROR((((R103-P103)/Q103)*100),"")</f>
        <v>2.3333333333333335</v>
      </c>
      <c r="AA103">
        <v>400</v>
      </c>
      <c r="AB103">
        <v>9.0299999999999994</v>
      </c>
      <c r="AC103">
        <v>7.74</v>
      </c>
      <c r="AD103">
        <f t="shared" ref="AD103:AD110" si="35">AB103-AC103</f>
        <v>1.2899999999999991</v>
      </c>
      <c r="AF103">
        <v>9.27</v>
      </c>
      <c r="AG103">
        <v>7.49</v>
      </c>
      <c r="AH103">
        <f t="shared" ref="AH103:AH105" si="36">AF103-AG103</f>
        <v>1.7799999999999994</v>
      </c>
      <c r="AI103">
        <f>AVERAGE(AH103:AH105)</f>
        <v>1.57</v>
      </c>
    </row>
    <row r="104" spans="1:39" ht="15" x14ac:dyDescent="0.25">
      <c r="A104" s="9">
        <v>44350</v>
      </c>
      <c r="H104" t="s">
        <v>31</v>
      </c>
      <c r="P104">
        <v>1290</v>
      </c>
      <c r="Q104">
        <v>300</v>
      </c>
      <c r="R104">
        <v>1296</v>
      </c>
      <c r="S104" s="1">
        <f t="shared" ref="S104:S105" si="37">IFERROR((((R104-P104)/Q104)*100),"")</f>
        <v>2</v>
      </c>
      <c r="AA104">
        <v>400</v>
      </c>
      <c r="AB104">
        <v>8.99</v>
      </c>
      <c r="AC104">
        <v>7.58</v>
      </c>
      <c r="AD104">
        <f t="shared" si="35"/>
        <v>1.4100000000000001</v>
      </c>
      <c r="AF104">
        <v>9.2100000000000009</v>
      </c>
      <c r="AG104">
        <v>7.78</v>
      </c>
      <c r="AH104">
        <f t="shared" si="36"/>
        <v>1.4300000000000006</v>
      </c>
      <c r="AI104">
        <f>AVERAGE(AH103:AH105)</f>
        <v>1.57</v>
      </c>
    </row>
    <row r="105" spans="1:39" ht="15" x14ac:dyDescent="0.25">
      <c r="A105" s="9">
        <v>44350</v>
      </c>
      <c r="H105" t="s">
        <v>31</v>
      </c>
      <c r="P105">
        <v>1313</v>
      </c>
      <c r="Q105">
        <v>300</v>
      </c>
      <c r="R105">
        <v>1322</v>
      </c>
      <c r="S105" s="1">
        <f t="shared" si="37"/>
        <v>3</v>
      </c>
      <c r="AA105">
        <v>300</v>
      </c>
      <c r="AB105">
        <v>8.92</v>
      </c>
      <c r="AC105">
        <v>5.5</v>
      </c>
      <c r="AD105">
        <f t="shared" si="35"/>
        <v>3.42</v>
      </c>
      <c r="AF105">
        <v>9.15</v>
      </c>
      <c r="AG105">
        <v>7.65</v>
      </c>
      <c r="AH105">
        <f t="shared" si="36"/>
        <v>1.5</v>
      </c>
      <c r="AI105">
        <f>AI104</f>
        <v>1.57</v>
      </c>
      <c r="AK105">
        <f>(AD105-AI105)/AA105*1000</f>
        <v>6.166666666666667</v>
      </c>
    </row>
    <row r="106" spans="1:39" ht="15" x14ac:dyDescent="0.25">
      <c r="A106" s="9">
        <v>44350</v>
      </c>
      <c r="H106">
        <v>10</v>
      </c>
      <c r="S106" s="1">
        <f>AVERAGE(S103:S105)</f>
        <v>2.4444444444444446</v>
      </c>
      <c r="AA106">
        <v>300</v>
      </c>
      <c r="AB106">
        <v>8.64</v>
      </c>
      <c r="AC106">
        <v>7.78</v>
      </c>
      <c r="AD106">
        <f t="shared" si="35"/>
        <v>0.86000000000000032</v>
      </c>
      <c r="AI106">
        <f>AI105</f>
        <v>1.57</v>
      </c>
      <c r="AM106">
        <f>AK105</f>
        <v>6.166666666666667</v>
      </c>
    </row>
    <row r="108" spans="1:39" x14ac:dyDescent="0.2">
      <c r="A108" s="9">
        <v>44357</v>
      </c>
      <c r="H108" t="s">
        <v>31</v>
      </c>
      <c r="AA108">
        <v>300</v>
      </c>
      <c r="AB108">
        <v>9.14</v>
      </c>
      <c r="AC108">
        <v>8.4</v>
      </c>
      <c r="AD108">
        <f t="shared" si="35"/>
        <v>0.74000000000000021</v>
      </c>
      <c r="AF108">
        <v>9.4</v>
      </c>
      <c r="AG108">
        <v>8.9700000000000006</v>
      </c>
      <c r="AH108">
        <f t="shared" ref="AH108:AH110" si="38">AF108-AG108</f>
        <v>0.42999999999999972</v>
      </c>
      <c r="AI108">
        <f>AVERAGE(AH108:AH110)</f>
        <v>0.48666666666666636</v>
      </c>
      <c r="AK108">
        <f>(AD108-AI108)/AA108*1000</f>
        <v>0.84444444444444622</v>
      </c>
      <c r="AM108">
        <v>0.84444444444444622</v>
      </c>
    </row>
    <row r="109" spans="1:39" x14ac:dyDescent="0.2">
      <c r="A109" s="9">
        <v>44357</v>
      </c>
      <c r="H109" t="s">
        <v>31</v>
      </c>
      <c r="AA109">
        <v>300</v>
      </c>
      <c r="AB109">
        <v>9.07</v>
      </c>
      <c r="AC109">
        <v>8.66</v>
      </c>
      <c r="AD109">
        <f t="shared" si="35"/>
        <v>0.41000000000000014</v>
      </c>
      <c r="AF109">
        <v>9.36</v>
      </c>
      <c r="AG109">
        <v>8.91</v>
      </c>
      <c r="AH109">
        <f t="shared" si="38"/>
        <v>0.44999999999999929</v>
      </c>
      <c r="AI109">
        <f>AVERAGE(AH108:AH110)</f>
        <v>0.48666666666666636</v>
      </c>
      <c r="AM109">
        <v>1.81111111111111</v>
      </c>
    </row>
    <row r="110" spans="1:39" x14ac:dyDescent="0.2">
      <c r="A110" s="9">
        <v>44357</v>
      </c>
      <c r="H110" t="s">
        <v>31</v>
      </c>
      <c r="AA110">
        <v>300</v>
      </c>
      <c r="AB110">
        <v>9.1</v>
      </c>
      <c r="AC110">
        <v>8.07</v>
      </c>
      <c r="AD110">
        <f t="shared" si="35"/>
        <v>1.0299999999999994</v>
      </c>
      <c r="AF110">
        <v>9.35</v>
      </c>
      <c r="AG110">
        <v>8.77</v>
      </c>
      <c r="AH110">
        <f t="shared" si="38"/>
        <v>0.58000000000000007</v>
      </c>
      <c r="AI110">
        <f>AI109</f>
        <v>0.48666666666666636</v>
      </c>
      <c r="AK110">
        <f t="shared" ref="AK110" si="39">(AD110-AI110)/AA110*1000</f>
        <v>1.81111111111111</v>
      </c>
    </row>
    <row r="111" spans="1:39" x14ac:dyDescent="0.2">
      <c r="A111" s="9">
        <v>44357</v>
      </c>
      <c r="H111">
        <v>10</v>
      </c>
    </row>
    <row r="113" spans="1:37" ht="15" x14ac:dyDescent="0.25">
      <c r="A113" s="9">
        <v>44376</v>
      </c>
      <c r="H113" t="s">
        <v>31</v>
      </c>
      <c r="P113">
        <v>1295</v>
      </c>
      <c r="Q113">
        <v>250</v>
      </c>
      <c r="R113">
        <v>1298</v>
      </c>
      <c r="S113" s="1">
        <f>IFERROR((((R113-P113)/Q113)*100),"")</f>
        <v>1.2</v>
      </c>
    </row>
    <row r="114" spans="1:37" ht="15" x14ac:dyDescent="0.25">
      <c r="A114" s="9">
        <v>44376</v>
      </c>
      <c r="H114" t="s">
        <v>31</v>
      </c>
      <c r="P114">
        <v>1310</v>
      </c>
      <c r="Q114">
        <v>250</v>
      </c>
      <c r="R114">
        <v>1314</v>
      </c>
      <c r="S114" s="1">
        <f>IFERROR((((R114-P114)/Q114)*100),"")</f>
        <v>1.6</v>
      </c>
    </row>
    <row r="115" spans="1:37" ht="15" x14ac:dyDescent="0.25">
      <c r="A115" s="9">
        <v>44376</v>
      </c>
      <c r="H115" t="s">
        <v>31</v>
      </c>
      <c r="P115">
        <v>1318</v>
      </c>
      <c r="Q115">
        <v>250</v>
      </c>
      <c r="R115">
        <v>1324</v>
      </c>
      <c r="S115" s="1">
        <f>IFERROR((((R115-P115)/Q115)*100),"")</f>
        <v>2.4</v>
      </c>
    </row>
    <row r="116" spans="1:37" ht="15" x14ac:dyDescent="0.25">
      <c r="H116">
        <v>10</v>
      </c>
      <c r="S116" s="1">
        <f>AVERAGE(S113:S115)</f>
        <v>1.7333333333333332</v>
      </c>
    </row>
    <row r="117" spans="1:37" x14ac:dyDescent="0.2">
      <c r="A117" s="9">
        <v>44378</v>
      </c>
      <c r="H117" t="s">
        <v>31</v>
      </c>
    </row>
    <row r="118" spans="1:37" x14ac:dyDescent="0.2">
      <c r="A118" s="9">
        <v>44378</v>
      </c>
      <c r="H118" t="s">
        <v>31</v>
      </c>
    </row>
    <row r="119" spans="1:37" x14ac:dyDescent="0.2">
      <c r="A119" s="9">
        <v>44378</v>
      </c>
      <c r="H119" t="s">
        <v>31</v>
      </c>
    </row>
    <row r="120" spans="1:37" x14ac:dyDescent="0.2">
      <c r="H120">
        <v>10</v>
      </c>
    </row>
    <row r="121" spans="1:37" x14ac:dyDescent="0.2">
      <c r="A121" s="9">
        <v>44385</v>
      </c>
      <c r="AA121">
        <v>400</v>
      </c>
      <c r="AB121">
        <v>8.65</v>
      </c>
      <c r="AC121">
        <v>7.46</v>
      </c>
      <c r="AD121">
        <f t="shared" ref="AD121" si="40">AB121-AC121</f>
        <v>1.1900000000000004</v>
      </c>
      <c r="AF121">
        <v>9.23</v>
      </c>
      <c r="AG121">
        <v>9.31</v>
      </c>
      <c r="AH121">
        <f>AF121-AG121</f>
        <v>-8.0000000000000071E-2</v>
      </c>
      <c r="AI121">
        <f>AVERAGE(AH121:AH123)</f>
        <v>0.14333333333333384</v>
      </c>
      <c r="AK121">
        <f>(AD121-AI121)/AA121*1000</f>
        <v>2.6166666666666663</v>
      </c>
    </row>
    <row r="122" spans="1:37" x14ac:dyDescent="0.2">
      <c r="A122" s="9">
        <v>44385</v>
      </c>
      <c r="AA122">
        <v>400</v>
      </c>
      <c r="AB122">
        <v>8.59</v>
      </c>
      <c r="AF122">
        <v>9.24</v>
      </c>
      <c r="AG122">
        <v>8.9499999999999993</v>
      </c>
      <c r="AH122">
        <f>AF122-AG122</f>
        <v>0.29000000000000092</v>
      </c>
      <c r="AI122">
        <f>AI121</f>
        <v>0.14333333333333384</v>
      </c>
    </row>
    <row r="123" spans="1:37" x14ac:dyDescent="0.2">
      <c r="A123" s="9">
        <v>44385</v>
      </c>
      <c r="AA123">
        <v>400</v>
      </c>
      <c r="AB123">
        <v>8.6199999999999992</v>
      </c>
      <c r="AC123">
        <v>7.69</v>
      </c>
      <c r="AD123">
        <f t="shared" ref="AD123" si="41">AB123-AC123</f>
        <v>0.92999999999999883</v>
      </c>
      <c r="AF123">
        <v>9.23</v>
      </c>
      <c r="AG123">
        <v>9.01</v>
      </c>
      <c r="AH123">
        <f t="shared" ref="AH123" si="42">AF123-AG123</f>
        <v>0.22000000000000064</v>
      </c>
      <c r="AI123">
        <f t="shared" ref="AI123:AI125" si="43">AI122</f>
        <v>0.14333333333333384</v>
      </c>
      <c r="AK123">
        <f>(AD123-AI123)/AA123*1000</f>
        <v>1.9666666666666626</v>
      </c>
    </row>
    <row r="124" spans="1:37" x14ac:dyDescent="0.2">
      <c r="A124" s="9">
        <v>44385</v>
      </c>
      <c r="AI124">
        <f t="shared" si="43"/>
        <v>0.14333333333333384</v>
      </c>
    </row>
    <row r="125" spans="1:37" x14ac:dyDescent="0.2">
      <c r="A125" s="9">
        <v>44385</v>
      </c>
      <c r="AI125">
        <f t="shared" si="43"/>
        <v>0.14333333333333384</v>
      </c>
    </row>
    <row r="127" spans="1:37" x14ac:dyDescent="0.2">
      <c r="A127" s="9">
        <v>44617</v>
      </c>
      <c r="AA127">
        <v>250</v>
      </c>
      <c r="AB127">
        <v>8.4700000000000006</v>
      </c>
      <c r="AC127">
        <v>7.22</v>
      </c>
    </row>
    <row r="128" spans="1:37" x14ac:dyDescent="0.2">
      <c r="A128" s="9">
        <v>44617</v>
      </c>
      <c r="AA128">
        <v>250</v>
      </c>
      <c r="AB128">
        <v>8.4</v>
      </c>
      <c r="AC128">
        <v>7.12</v>
      </c>
    </row>
    <row r="129" spans="1:29" x14ac:dyDescent="0.2">
      <c r="A129" s="9">
        <v>44617</v>
      </c>
      <c r="AA129">
        <v>250</v>
      </c>
      <c r="AB129">
        <v>8.2799999999999994</v>
      </c>
      <c r="AC129">
        <v>6.19</v>
      </c>
    </row>
    <row r="131" spans="1:29" ht="15" x14ac:dyDescent="0.25">
      <c r="A131" s="9">
        <v>44627</v>
      </c>
      <c r="H131">
        <v>18</v>
      </c>
      <c r="P131">
        <v>897</v>
      </c>
      <c r="Q131">
        <v>250</v>
      </c>
      <c r="R131">
        <v>914</v>
      </c>
      <c r="S131" s="1">
        <f>IFERROR((((R131-P131)/Q131)*100),"")</f>
        <v>6.8000000000000007</v>
      </c>
    </row>
    <row r="132" spans="1:29" ht="15" x14ac:dyDescent="0.25">
      <c r="A132" s="9">
        <v>44627</v>
      </c>
      <c r="H132">
        <v>20</v>
      </c>
      <c r="P132">
        <v>883</v>
      </c>
      <c r="Q132">
        <v>250</v>
      </c>
      <c r="R132">
        <v>895</v>
      </c>
      <c r="S132" s="1">
        <f>IFERROR((((R132-P132)/Q132)*100),"")</f>
        <v>4.8</v>
      </c>
    </row>
    <row r="133" spans="1:29" ht="15" x14ac:dyDescent="0.25">
      <c r="A133" s="9">
        <v>44627</v>
      </c>
      <c r="H133">
        <v>25</v>
      </c>
      <c r="P133">
        <v>871</v>
      </c>
      <c r="Q133">
        <v>250</v>
      </c>
      <c r="R133">
        <v>894</v>
      </c>
      <c r="S133" s="1">
        <f>IFERROR((((R133-P133)/Q133)*100),"")</f>
        <v>9.1999999999999993</v>
      </c>
    </row>
    <row r="134" spans="1:29" ht="15" x14ac:dyDescent="0.25">
      <c r="H134">
        <f>AVERAGE(H131:H133)</f>
        <v>21</v>
      </c>
      <c r="S134" s="1">
        <f>AVERAGE(S131:S133)</f>
        <v>6.9333333333333336</v>
      </c>
    </row>
    <row r="135" spans="1:29" ht="15" x14ac:dyDescent="0.25">
      <c r="A135" s="9">
        <v>44678</v>
      </c>
      <c r="H135" t="s">
        <v>31</v>
      </c>
      <c r="P135">
        <v>875</v>
      </c>
      <c r="Q135">
        <v>250</v>
      </c>
      <c r="R135">
        <v>889</v>
      </c>
      <c r="S135" s="1">
        <f>IFERROR((((R135-P135)/Q135)*100),"")</f>
        <v>5.6000000000000005</v>
      </c>
      <c r="Y135">
        <v>0.31</v>
      </c>
    </row>
    <row r="136" spans="1:29" ht="15" x14ac:dyDescent="0.25">
      <c r="A136" s="9">
        <v>44678</v>
      </c>
      <c r="H136" t="s">
        <v>31</v>
      </c>
      <c r="P136">
        <v>891</v>
      </c>
      <c r="Q136">
        <v>250</v>
      </c>
      <c r="R136">
        <v>903</v>
      </c>
      <c r="S136" s="1">
        <f>IFERROR((((R136-P136)/Q136)*100),"")</f>
        <v>4.8</v>
      </c>
      <c r="Y136">
        <v>0.31</v>
      </c>
    </row>
    <row r="137" spans="1:29" ht="15" x14ac:dyDescent="0.25">
      <c r="A137" s="9">
        <v>44678</v>
      </c>
      <c r="H137" t="s">
        <v>31</v>
      </c>
      <c r="P137">
        <v>885</v>
      </c>
      <c r="Q137">
        <v>250</v>
      </c>
      <c r="R137">
        <v>893</v>
      </c>
      <c r="S137" s="1">
        <f>IFERROR((((R137-P137)/Q137)*100),"")</f>
        <v>3.2</v>
      </c>
      <c r="Y137">
        <v>0.3</v>
      </c>
    </row>
    <row r="138" spans="1:29" ht="15" x14ac:dyDescent="0.25">
      <c r="H138">
        <v>10</v>
      </c>
      <c r="S138" s="1">
        <f>AVERAGE(S135:S137)</f>
        <v>4.5333333333333341</v>
      </c>
    </row>
  </sheetData>
  <mergeCells count="21">
    <mergeCell ref="J2:K2"/>
    <mergeCell ref="L2:L3"/>
    <mergeCell ref="N2:N3"/>
    <mergeCell ref="O2:O3"/>
    <mergeCell ref="P2:P3"/>
    <mergeCell ref="AA2:AK2"/>
    <mergeCell ref="A1:B3"/>
    <mergeCell ref="C1:C3"/>
    <mergeCell ref="H2:H3"/>
    <mergeCell ref="D1:E2"/>
    <mergeCell ref="F1:I1"/>
    <mergeCell ref="F2:G2"/>
    <mergeCell ref="I2:I3"/>
    <mergeCell ref="Q2:Q3"/>
    <mergeCell ref="R2:R3"/>
    <mergeCell ref="S2:S3"/>
    <mergeCell ref="T2:T3"/>
    <mergeCell ref="J1:N1"/>
    <mergeCell ref="P1:V1"/>
    <mergeCell ref="V2:V3"/>
    <mergeCell ref="U2:U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EC8AC-8548-4BD0-8FD4-2E147765DFDA}">
  <dimension ref="B2:Y58"/>
  <sheetViews>
    <sheetView tabSelected="1" topLeftCell="Q1" workbookViewId="0">
      <selection activeCell="Y19" sqref="Y19"/>
    </sheetView>
  </sheetViews>
  <sheetFormatPr defaultRowHeight="14.25" x14ac:dyDescent="0.2"/>
  <cols>
    <col min="5" max="5" width="10.875" bestFit="1" customWidth="1"/>
    <col min="13" max="13" width="11.875" bestFit="1" customWidth="1"/>
  </cols>
  <sheetData>
    <row r="2" spans="2:25" x14ac:dyDescent="0.2">
      <c r="B2" t="s">
        <v>41</v>
      </c>
      <c r="E2" t="s">
        <v>41</v>
      </c>
      <c r="F2" t="s">
        <v>42</v>
      </c>
      <c r="G2" t="s">
        <v>44</v>
      </c>
      <c r="O2" t="s">
        <v>44</v>
      </c>
    </row>
    <row r="3" spans="2:25" x14ac:dyDescent="0.2">
      <c r="B3" t="s">
        <v>42</v>
      </c>
      <c r="E3">
        <v>57.999999999999993</v>
      </c>
      <c r="F3">
        <v>4.4999999999999902</v>
      </c>
      <c r="G3">
        <f>((E3-F3)/E3)*100</f>
        <v>92.24137931034484</v>
      </c>
      <c r="M3">
        <v>57.333333333333336</v>
      </c>
      <c r="N3">
        <v>19.333333333333332</v>
      </c>
      <c r="O3">
        <f>((M3-N3)/M3)*100</f>
        <v>66.279069767441854</v>
      </c>
    </row>
    <row r="4" spans="2:25" x14ac:dyDescent="0.2">
      <c r="B4" t="s">
        <v>43</v>
      </c>
      <c r="E4">
        <v>85.499999999999886</v>
      </c>
      <c r="F4">
        <v>2.9999999999999472</v>
      </c>
      <c r="G4">
        <f t="shared" ref="G4:G20" si="0">((E4-F4)/E4)*100</f>
        <v>96.491228070175509</v>
      </c>
      <c r="M4">
        <v>144</v>
      </c>
      <c r="N4">
        <v>15</v>
      </c>
      <c r="O4">
        <f t="shared" ref="O4:O20" si="1">((M4-N4)/M4)*100</f>
        <v>89.583333333333343</v>
      </c>
    </row>
    <row r="5" spans="2:25" x14ac:dyDescent="0.2">
      <c r="E5">
        <v>30.000000000000028</v>
      </c>
      <c r="F5">
        <v>5.4999999999999494</v>
      </c>
      <c r="G5">
        <f t="shared" si="0"/>
        <v>81.666666666666856</v>
      </c>
      <c r="M5">
        <v>117</v>
      </c>
      <c r="N5">
        <v>68</v>
      </c>
      <c r="O5">
        <f t="shared" si="1"/>
        <v>41.880341880341881</v>
      </c>
      <c r="S5">
        <v>18.5</v>
      </c>
      <c r="T5">
        <v>2.65</v>
      </c>
      <c r="X5">
        <v>167.50000000000006</v>
      </c>
      <c r="Y5">
        <v>13.333333333333362</v>
      </c>
    </row>
    <row r="6" spans="2:25" x14ac:dyDescent="0.2">
      <c r="E6">
        <v>34.000000000000142</v>
      </c>
      <c r="F6">
        <v>2.6666666666666505</v>
      </c>
      <c r="G6">
        <f t="shared" si="0"/>
        <v>92.156862745098124</v>
      </c>
      <c r="M6">
        <v>108.66666666666667</v>
      </c>
      <c r="N6">
        <v>13</v>
      </c>
      <c r="O6">
        <f t="shared" si="1"/>
        <v>88.036809815950917</v>
      </c>
      <c r="S6">
        <v>17.7</v>
      </c>
      <c r="T6">
        <v>0.03</v>
      </c>
      <c r="X6">
        <v>165.83333333333337</v>
      </c>
      <c r="Y6">
        <v>24.000000000000025</v>
      </c>
    </row>
    <row r="7" spans="2:25" x14ac:dyDescent="0.2">
      <c r="E7">
        <v>58.56250000000005</v>
      </c>
      <c r="F7">
        <v>5.5999999999999384</v>
      </c>
      <c r="G7">
        <f t="shared" si="0"/>
        <v>90.437566702241313</v>
      </c>
      <c r="M7">
        <v>61</v>
      </c>
      <c r="N7">
        <v>13.5</v>
      </c>
      <c r="O7">
        <f t="shared" si="1"/>
        <v>77.868852459016395</v>
      </c>
      <c r="S7">
        <v>15</v>
      </c>
      <c r="T7">
        <v>0.08</v>
      </c>
      <c r="X7">
        <v>203.33333333333329</v>
      </c>
      <c r="Y7">
        <v>12.166666666666677</v>
      </c>
    </row>
    <row r="8" spans="2:25" x14ac:dyDescent="0.2">
      <c r="E8">
        <v>22.000000000000075</v>
      </c>
      <c r="F8">
        <v>3.7777777777777932</v>
      </c>
      <c r="G8">
        <f t="shared" si="0"/>
        <v>82.828282828282823</v>
      </c>
      <c r="M8">
        <v>39</v>
      </c>
      <c r="N8">
        <v>10</v>
      </c>
      <c r="O8">
        <f t="shared" si="1"/>
        <v>74.358974358974365</v>
      </c>
      <c r="S8">
        <v>33</v>
      </c>
      <c r="T8">
        <v>0.04</v>
      </c>
      <c r="X8">
        <v>172.71111111111108</v>
      </c>
      <c r="Y8">
        <v>10.999999999999915</v>
      </c>
    </row>
    <row r="9" spans="2:25" x14ac:dyDescent="0.2">
      <c r="E9">
        <v>49.333333333333087</v>
      </c>
      <c r="F9">
        <v>5.2499999999999769</v>
      </c>
      <c r="G9">
        <f t="shared" si="0"/>
        <v>89.358108108108098</v>
      </c>
      <c r="M9">
        <v>65.666666666666671</v>
      </c>
      <c r="N9">
        <v>6.5</v>
      </c>
      <c r="O9">
        <f t="shared" si="1"/>
        <v>90.101522842639596</v>
      </c>
      <c r="S9">
        <v>32.799999999999997</v>
      </c>
      <c r="T9">
        <v>0.06</v>
      </c>
      <c r="X9">
        <v>319</v>
      </c>
      <c r="Y9">
        <v>13.333333333333362</v>
      </c>
    </row>
    <row r="10" spans="2:25" x14ac:dyDescent="0.2">
      <c r="E10">
        <v>40.00000000000022</v>
      </c>
      <c r="F10">
        <v>7.999999999999952</v>
      </c>
      <c r="G10">
        <f t="shared" si="0"/>
        <v>80.000000000000242</v>
      </c>
      <c r="M10">
        <v>35</v>
      </c>
      <c r="N10">
        <v>5.5</v>
      </c>
      <c r="O10">
        <f t="shared" si="1"/>
        <v>84.285714285714292</v>
      </c>
      <c r="S10">
        <v>32.1</v>
      </c>
      <c r="T10">
        <v>0.05</v>
      </c>
      <c r="X10">
        <v>135.57333333333335</v>
      </c>
      <c r="Y10">
        <v>24.000000000000025</v>
      </c>
    </row>
    <row r="11" spans="2:25" x14ac:dyDescent="0.2">
      <c r="E11">
        <v>91.999999999999844</v>
      </c>
      <c r="F11">
        <v>6.3333333333333757</v>
      </c>
      <c r="G11">
        <f t="shared" si="0"/>
        <v>93.115942028985458</v>
      </c>
      <c r="M11">
        <v>58.5</v>
      </c>
      <c r="N11">
        <v>10</v>
      </c>
      <c r="O11">
        <f t="shared" si="1"/>
        <v>82.90598290598291</v>
      </c>
      <c r="S11">
        <v>23</v>
      </c>
      <c r="T11">
        <v>0.31</v>
      </c>
      <c r="X11">
        <v>71.800000000000054</v>
      </c>
      <c r="Y11">
        <v>12.166666666666677</v>
      </c>
    </row>
    <row r="12" spans="2:25" x14ac:dyDescent="0.2">
      <c r="E12">
        <v>78.66666666666633</v>
      </c>
      <c r="F12">
        <v>7.6666666666667167</v>
      </c>
      <c r="G12">
        <f t="shared" si="0"/>
        <v>90.254237288135485</v>
      </c>
      <c r="M12">
        <v>47</v>
      </c>
      <c r="N12">
        <v>22.333333333333332</v>
      </c>
      <c r="O12">
        <f t="shared" si="1"/>
        <v>52.4822695035461</v>
      </c>
      <c r="S12">
        <v>30.8</v>
      </c>
      <c r="T12">
        <v>0.31</v>
      </c>
      <c r="X12">
        <v>122.00000000000001</v>
      </c>
      <c r="Y12">
        <v>10.999999999999915</v>
      </c>
    </row>
    <row r="13" spans="2:25" x14ac:dyDescent="0.2">
      <c r="E13">
        <v>63.999999999999979</v>
      </c>
      <c r="F13">
        <v>9.3333333333334156</v>
      </c>
      <c r="G13">
        <f t="shared" si="0"/>
        <v>85.416666666666544</v>
      </c>
      <c r="M13">
        <v>90.5</v>
      </c>
      <c r="N13">
        <v>12</v>
      </c>
      <c r="O13">
        <f t="shared" si="1"/>
        <v>86.740331491712709</v>
      </c>
      <c r="S13">
        <v>30.3</v>
      </c>
      <c r="T13">
        <v>0.3</v>
      </c>
      <c r="X13">
        <v>136.10000000000008</v>
      </c>
      <c r="Y13">
        <v>0.6066666666666729</v>
      </c>
    </row>
    <row r="14" spans="2:25" x14ac:dyDescent="0.2">
      <c r="E14">
        <v>78.66666666666687</v>
      </c>
      <c r="F14">
        <v>15.333333333333405</v>
      </c>
      <c r="G14">
        <f t="shared" si="0"/>
        <v>80.508474576271141</v>
      </c>
      <c r="M14">
        <v>292</v>
      </c>
      <c r="N14">
        <v>9.6666666666666661</v>
      </c>
      <c r="O14">
        <f t="shared" si="1"/>
        <v>96.689497716894962</v>
      </c>
      <c r="S14">
        <v>39.4</v>
      </c>
      <c r="X14">
        <v>286</v>
      </c>
      <c r="Y14">
        <v>6.166666666666667</v>
      </c>
    </row>
    <row r="15" spans="2:25" x14ac:dyDescent="0.2">
      <c r="E15">
        <v>56.666666666666664</v>
      </c>
      <c r="F15">
        <v>2.0666666666666793</v>
      </c>
      <c r="G15">
        <f t="shared" si="0"/>
        <v>96.35294117647058</v>
      </c>
      <c r="M15">
        <v>82.5</v>
      </c>
      <c r="N15">
        <v>21.5</v>
      </c>
      <c r="O15">
        <f t="shared" si="1"/>
        <v>73.939393939393938</v>
      </c>
      <c r="S15">
        <v>33.6</v>
      </c>
      <c r="Y15">
        <v>0.84444444444444622</v>
      </c>
    </row>
    <row r="16" spans="2:25" x14ac:dyDescent="0.2">
      <c r="E16">
        <v>63.666666666666664</v>
      </c>
      <c r="F16">
        <v>2.3555555555555672</v>
      </c>
      <c r="G16">
        <f t="shared" si="0"/>
        <v>96.300174520069788</v>
      </c>
      <c r="M16">
        <v>82</v>
      </c>
      <c r="N16">
        <v>10</v>
      </c>
      <c r="O16">
        <f t="shared" si="1"/>
        <v>87.804878048780495</v>
      </c>
      <c r="S16">
        <v>32.9</v>
      </c>
      <c r="Y16">
        <v>1.81111111111111</v>
      </c>
    </row>
    <row r="17" spans="5:25" x14ac:dyDescent="0.2">
      <c r="E17">
        <v>96.666666666666671</v>
      </c>
      <c r="F17">
        <v>2.4444444444444446</v>
      </c>
      <c r="G17">
        <f t="shared" si="0"/>
        <v>97.47126436781609</v>
      </c>
      <c r="M17">
        <v>81.5</v>
      </c>
      <c r="N17">
        <v>10</v>
      </c>
      <c r="O17">
        <f t="shared" si="1"/>
        <v>87.730061349693258</v>
      </c>
      <c r="S17">
        <v>36.200000000000003</v>
      </c>
    </row>
    <row r="18" spans="5:25" x14ac:dyDescent="0.2">
      <c r="E18">
        <v>102</v>
      </c>
      <c r="F18">
        <v>1.7333333333333332</v>
      </c>
      <c r="G18">
        <f t="shared" si="0"/>
        <v>98.300653594771234</v>
      </c>
      <c r="M18">
        <v>244</v>
      </c>
      <c r="N18">
        <v>10</v>
      </c>
      <c r="O18">
        <f t="shared" si="1"/>
        <v>95.901639344262293</v>
      </c>
      <c r="S18">
        <v>34.200000000000003</v>
      </c>
      <c r="Y18">
        <f>_xlfn.PERCENTILE.INC(Y5:Y16,0.95)</f>
        <v>24.000000000000025</v>
      </c>
    </row>
    <row r="19" spans="5:25" x14ac:dyDescent="0.2">
      <c r="E19">
        <v>281</v>
      </c>
      <c r="F19">
        <v>6.9333333333333336</v>
      </c>
      <c r="G19">
        <f t="shared" si="0"/>
        <v>97.532621589561089</v>
      </c>
      <c r="M19">
        <v>118</v>
      </c>
      <c r="N19">
        <v>10</v>
      </c>
      <c r="O19">
        <f t="shared" si="1"/>
        <v>91.525423728813564</v>
      </c>
      <c r="S19">
        <v>37.200000000000003</v>
      </c>
    </row>
    <row r="20" spans="5:25" x14ac:dyDescent="0.2">
      <c r="E20">
        <v>73</v>
      </c>
      <c r="F20">
        <v>4.5333333333333341</v>
      </c>
      <c r="G20">
        <f t="shared" si="0"/>
        <v>93.789954337899545</v>
      </c>
      <c r="M20">
        <v>77.5</v>
      </c>
      <c r="N20">
        <v>10</v>
      </c>
      <c r="O20">
        <f t="shared" si="1"/>
        <v>87.096774193548384</v>
      </c>
      <c r="S20">
        <v>35.200000000000003</v>
      </c>
    </row>
    <row r="21" spans="5:25" x14ac:dyDescent="0.2">
      <c r="E21">
        <f>AVERAGE(E3:E20)</f>
        <v>75.762731481481467</v>
      </c>
      <c r="F21">
        <f>AVERAGE(F3:F20)</f>
        <v>5.3904320987654337</v>
      </c>
      <c r="G21" s="10">
        <f>AVERAGE(G3:G20)</f>
        <v>90.790168032086925</v>
      </c>
      <c r="M21">
        <v>336</v>
      </c>
      <c r="N21">
        <v>21</v>
      </c>
      <c r="O21" s="10">
        <f>AVERAGE(O3:O20)</f>
        <v>80.845048387002294</v>
      </c>
      <c r="S21">
        <v>35</v>
      </c>
    </row>
    <row r="22" spans="5:25" x14ac:dyDescent="0.2">
      <c r="E22">
        <f>_xlfn.STDEV.P(E3:E20)</f>
        <v>54.567815303164757</v>
      </c>
      <c r="F22">
        <f>_xlfn.STDEV.P(F3:F20)</f>
        <v>3.2430815913807205</v>
      </c>
      <c r="M22">
        <v>230</v>
      </c>
      <c r="N22">
        <v>10</v>
      </c>
      <c r="O22" s="10">
        <f>AVERAGE(O4:O21)</f>
        <v>81.654269421422313</v>
      </c>
      <c r="S22">
        <v>35.200000000000003</v>
      </c>
    </row>
    <row r="23" spans="5:25" x14ac:dyDescent="0.2">
      <c r="H23">
        <v>0.05</v>
      </c>
      <c r="I23">
        <f>_xlfn.PERCENTILE.INC($F$24:$F$41,H23)</f>
        <v>2.0166666666666773</v>
      </c>
      <c r="J23">
        <v>0.05</v>
      </c>
      <c r="M23">
        <f>AVERAGE(M3:M22)</f>
        <v>118.35833333333332</v>
      </c>
      <c r="N23">
        <f>AVERAGE(N3:N22)</f>
        <v>15.366666666666665</v>
      </c>
      <c r="O23" s="10">
        <f>AVERAGE(O3:O22)</f>
        <v>80.88550943872329</v>
      </c>
      <c r="S23">
        <v>36.200000000000003</v>
      </c>
    </row>
    <row r="24" spans="5:25" x14ac:dyDescent="0.2">
      <c r="F24">
        <v>1.7333333333333332</v>
      </c>
      <c r="H24">
        <v>0.1</v>
      </c>
      <c r="I24">
        <f>_xlfn.PERCENTILE.INC($F$24:$F$41,H24)</f>
        <v>2.2688888888889007</v>
      </c>
      <c r="J24">
        <v>0.1</v>
      </c>
      <c r="M24">
        <f>_xlfn.STDEV.P(M3:M22)</f>
        <v>85.042934826409223</v>
      </c>
      <c r="N24">
        <f>_xlfn.STDEV.P(N3:N22)</f>
        <v>12.96786626841731</v>
      </c>
      <c r="X24">
        <f>AVERAGE(X4:X22)</f>
        <v>177.98511111111111</v>
      </c>
      <c r="Y24">
        <f>AVERAGE(Y4:Y22)</f>
        <v>11.879145299145298</v>
      </c>
    </row>
    <row r="25" spans="5:25" x14ac:dyDescent="0.2">
      <c r="F25">
        <v>2.0666666666666793</v>
      </c>
      <c r="H25">
        <v>0.15</v>
      </c>
      <c r="I25">
        <f t="shared" ref="I25:I42" si="2">_xlfn.PERCENTILE.INC($F$24:$F$41,H25)</f>
        <v>2.4044444444444499</v>
      </c>
      <c r="J25">
        <v>0.15</v>
      </c>
      <c r="S25">
        <f>AVERAGE(S5:S23)</f>
        <v>30.963157894736845</v>
      </c>
      <c r="T25">
        <f>AVERAGE(T5:T23)</f>
        <v>0.42555555555555552</v>
      </c>
      <c r="X25">
        <f>_xlfn.STDEV.P(X4:X23)</f>
        <v>71.023304435156334</v>
      </c>
      <c r="Y25">
        <f>_xlfn.STDEV.P(Y4:Y23)</f>
        <v>7.9880532610277175</v>
      </c>
    </row>
    <row r="26" spans="5:25" x14ac:dyDescent="0.2">
      <c r="F26">
        <v>2.3555555555555672</v>
      </c>
      <c r="H26">
        <v>0.2</v>
      </c>
      <c r="I26">
        <f t="shared" si="2"/>
        <v>2.533333333333327</v>
      </c>
      <c r="J26">
        <v>0.2</v>
      </c>
      <c r="S26">
        <f>_xlfn.STDEV.P(S5:S24)</f>
        <v>6.8712375753698316</v>
      </c>
      <c r="T26">
        <f>_xlfn.STDEV.P(T5:T24)</f>
        <v>0.79511160797450475</v>
      </c>
    </row>
    <row r="27" spans="5:25" x14ac:dyDescent="0.2">
      <c r="F27">
        <v>2.4444444444444446</v>
      </c>
      <c r="H27">
        <v>0.25</v>
      </c>
      <c r="I27">
        <f t="shared" si="2"/>
        <v>2.7499999999999747</v>
      </c>
      <c r="J27">
        <v>0.25</v>
      </c>
    </row>
    <row r="28" spans="5:25" x14ac:dyDescent="0.2">
      <c r="F28">
        <v>2.6666666666666505</v>
      </c>
      <c r="H28">
        <v>0.3</v>
      </c>
      <c r="I28">
        <f t="shared" si="2"/>
        <v>3.0777777777777313</v>
      </c>
      <c r="J28">
        <v>0.3</v>
      </c>
    </row>
    <row r="29" spans="5:25" x14ac:dyDescent="0.2">
      <c r="F29">
        <v>2.9999999999999472</v>
      </c>
      <c r="H29">
        <v>0.35</v>
      </c>
      <c r="I29">
        <f t="shared" si="2"/>
        <v>3.7388888888889005</v>
      </c>
      <c r="J29">
        <v>0.35</v>
      </c>
    </row>
    <row r="30" spans="5:25" x14ac:dyDescent="0.2">
      <c r="F30">
        <v>3.7777777777777932</v>
      </c>
      <c r="H30">
        <v>0.4</v>
      </c>
      <c r="I30">
        <f t="shared" si="2"/>
        <v>4.3555555555555516</v>
      </c>
      <c r="J30">
        <v>0.4</v>
      </c>
    </row>
    <row r="31" spans="5:25" x14ac:dyDescent="0.2">
      <c r="F31">
        <v>4.4999999999999902</v>
      </c>
      <c r="H31">
        <v>0.45</v>
      </c>
      <c r="I31">
        <f t="shared" si="2"/>
        <v>4.5216666666666638</v>
      </c>
      <c r="J31">
        <v>0.45</v>
      </c>
    </row>
    <row r="32" spans="5:25" x14ac:dyDescent="0.2">
      <c r="F32">
        <v>4.5333333333333341</v>
      </c>
      <c r="H32">
        <v>0.5</v>
      </c>
      <c r="I32">
        <f t="shared" si="2"/>
        <v>4.8916666666666551</v>
      </c>
      <c r="J32">
        <v>0.5</v>
      </c>
    </row>
    <row r="33" spans="6:22" x14ac:dyDescent="0.2">
      <c r="F33">
        <v>5.2499999999999769</v>
      </c>
      <c r="H33">
        <v>0.55000000000000004</v>
      </c>
      <c r="I33">
        <f t="shared" si="2"/>
        <v>5.3374999999999675</v>
      </c>
      <c r="J33">
        <v>0.55000000000000004</v>
      </c>
    </row>
    <row r="34" spans="6:22" x14ac:dyDescent="0.2">
      <c r="F34">
        <v>5.4999999999999494</v>
      </c>
      <c r="H34">
        <v>0.6</v>
      </c>
      <c r="I34">
        <f t="shared" si="2"/>
        <v>5.5199999999999472</v>
      </c>
      <c r="J34">
        <v>0.6</v>
      </c>
    </row>
    <row r="35" spans="6:22" x14ac:dyDescent="0.2">
      <c r="F35">
        <v>5.5999999999999384</v>
      </c>
      <c r="H35">
        <v>0.65</v>
      </c>
      <c r="I35">
        <f t="shared" si="2"/>
        <v>5.6366666666666108</v>
      </c>
      <c r="J35">
        <v>0.65</v>
      </c>
    </row>
    <row r="36" spans="6:22" x14ac:dyDescent="0.2">
      <c r="F36">
        <v>6.3333333333333757</v>
      </c>
      <c r="H36">
        <v>0.7</v>
      </c>
      <c r="I36">
        <f t="shared" si="2"/>
        <v>6.2600000000000309</v>
      </c>
      <c r="J36">
        <v>0.7</v>
      </c>
    </row>
    <row r="37" spans="6:22" x14ac:dyDescent="0.2">
      <c r="F37">
        <v>6.9333333333333336</v>
      </c>
      <c r="H37">
        <v>0.75</v>
      </c>
      <c r="I37">
        <f t="shared" si="2"/>
        <v>6.7833333333333439</v>
      </c>
      <c r="J37">
        <v>0.75</v>
      </c>
      <c r="M37">
        <v>19.333333333333332</v>
      </c>
      <c r="O37">
        <v>0.05</v>
      </c>
      <c r="P37">
        <f>_xlfn.PERCENTILE.EXC($M$37:$M$58,O37)</f>
        <v>5.65</v>
      </c>
    </row>
    <row r="38" spans="6:22" x14ac:dyDescent="0.2">
      <c r="F38">
        <v>7.6666666666667167</v>
      </c>
      <c r="H38">
        <v>0.8</v>
      </c>
      <c r="I38">
        <f t="shared" si="2"/>
        <v>7.3733333333333642</v>
      </c>
      <c r="J38">
        <v>0.8</v>
      </c>
      <c r="M38">
        <v>15</v>
      </c>
      <c r="O38">
        <v>0.1</v>
      </c>
      <c r="P38">
        <f t="shared" ref="P38:P55" si="3">_xlfn.PERCENTILE.EXC($M$37:$M$58,O38)</f>
        <v>7.4500000000000011</v>
      </c>
      <c r="S38">
        <v>2.65</v>
      </c>
      <c r="U38">
        <v>0.05</v>
      </c>
      <c r="V38">
        <f>_xlfn.PERCENTILE.INC($S$38:$S$55,U38)</f>
        <v>3.4000000000000002E-2</v>
      </c>
    </row>
    <row r="39" spans="6:22" x14ac:dyDescent="0.2">
      <c r="F39">
        <v>7.999999999999952</v>
      </c>
      <c r="H39">
        <v>0.85</v>
      </c>
      <c r="I39">
        <f t="shared" si="2"/>
        <v>7.8166666666666726</v>
      </c>
      <c r="J39">
        <v>0.85</v>
      </c>
      <c r="M39">
        <v>68</v>
      </c>
      <c r="O39">
        <v>0.15</v>
      </c>
      <c r="P39">
        <f t="shared" si="3"/>
        <v>9.8166666666666664</v>
      </c>
      <c r="S39">
        <v>0.03</v>
      </c>
      <c r="U39">
        <v>0.1</v>
      </c>
      <c r="V39">
        <f t="shared" ref="V39:V56" si="4">_xlfn.PERCENTILE.INC($S$38:$S$55,U39)</f>
        <v>3.7999999999999999E-2</v>
      </c>
    </row>
    <row r="40" spans="6:22" x14ac:dyDescent="0.2">
      <c r="F40">
        <v>9.3333333333334156</v>
      </c>
      <c r="H40">
        <v>0.9</v>
      </c>
      <c r="I40">
        <f t="shared" si="2"/>
        <v>8.3999999999999915</v>
      </c>
      <c r="J40">
        <v>0.9</v>
      </c>
      <c r="M40">
        <v>13</v>
      </c>
      <c r="O40">
        <v>0.2</v>
      </c>
      <c r="P40">
        <f t="shared" si="3"/>
        <v>10</v>
      </c>
      <c r="S40">
        <v>0.08</v>
      </c>
      <c r="U40">
        <v>0.15</v>
      </c>
      <c r="V40">
        <f t="shared" si="4"/>
        <v>4.2000000000000003E-2</v>
      </c>
    </row>
    <row r="41" spans="6:22" x14ac:dyDescent="0.2">
      <c r="F41">
        <v>15.333333333333405</v>
      </c>
      <c r="H41">
        <v>0.95</v>
      </c>
      <c r="I41">
        <f t="shared" si="2"/>
        <v>10.233333333333405</v>
      </c>
      <c r="J41">
        <v>1</v>
      </c>
      <c r="M41">
        <v>13.5</v>
      </c>
      <c r="O41">
        <v>0.25</v>
      </c>
      <c r="P41">
        <f t="shared" si="3"/>
        <v>10</v>
      </c>
      <c r="S41">
        <v>0.04</v>
      </c>
      <c r="U41">
        <v>0.2</v>
      </c>
      <c r="V41">
        <f t="shared" si="4"/>
        <v>4.5999999999999999E-2</v>
      </c>
    </row>
    <row r="42" spans="6:22" x14ac:dyDescent="0.2">
      <c r="H42">
        <v>1</v>
      </c>
      <c r="I42">
        <f t="shared" si="2"/>
        <v>15.333333333333405</v>
      </c>
      <c r="M42">
        <v>10</v>
      </c>
      <c r="O42">
        <v>0.3</v>
      </c>
      <c r="P42">
        <f t="shared" si="3"/>
        <v>10</v>
      </c>
      <c r="S42">
        <v>0.06</v>
      </c>
      <c r="U42">
        <v>0.25</v>
      </c>
      <c r="V42">
        <f t="shared" si="4"/>
        <v>0.05</v>
      </c>
    </row>
    <row r="43" spans="6:22" x14ac:dyDescent="0.2">
      <c r="M43">
        <v>6.5</v>
      </c>
      <c r="O43">
        <v>0.35</v>
      </c>
      <c r="P43">
        <f t="shared" si="3"/>
        <v>10</v>
      </c>
      <c r="S43">
        <v>0.05</v>
      </c>
      <c r="U43">
        <v>0.3</v>
      </c>
      <c r="V43">
        <f t="shared" si="4"/>
        <v>5.3999999999999999E-2</v>
      </c>
    </row>
    <row r="44" spans="6:22" x14ac:dyDescent="0.2">
      <c r="M44">
        <v>5.5</v>
      </c>
      <c r="O44">
        <v>0.4</v>
      </c>
      <c r="P44">
        <f t="shared" si="3"/>
        <v>10</v>
      </c>
      <c r="S44">
        <v>0.31</v>
      </c>
      <c r="U44">
        <v>0.35</v>
      </c>
      <c r="V44">
        <f t="shared" si="4"/>
        <v>5.7999999999999996E-2</v>
      </c>
    </row>
    <row r="45" spans="6:22" x14ac:dyDescent="0.2">
      <c r="M45">
        <v>10</v>
      </c>
      <c r="O45">
        <v>0.45</v>
      </c>
      <c r="P45">
        <f t="shared" si="3"/>
        <v>10</v>
      </c>
      <c r="S45">
        <v>0.31</v>
      </c>
      <c r="U45">
        <v>0.4</v>
      </c>
      <c r="V45">
        <f t="shared" si="4"/>
        <v>6.4000000000000001E-2</v>
      </c>
    </row>
    <row r="46" spans="6:22" x14ac:dyDescent="0.2">
      <c r="M46">
        <v>22.333333333333332</v>
      </c>
      <c r="O46">
        <v>0.5</v>
      </c>
      <c r="P46">
        <f t="shared" si="3"/>
        <v>11</v>
      </c>
      <c r="S46">
        <v>0.3</v>
      </c>
      <c r="U46">
        <v>0.45</v>
      </c>
      <c r="V46">
        <f t="shared" si="4"/>
        <v>7.1999999999999995E-2</v>
      </c>
    </row>
    <row r="47" spans="6:22" x14ac:dyDescent="0.2">
      <c r="M47">
        <v>12</v>
      </c>
      <c r="O47">
        <v>0.55000000000000004</v>
      </c>
      <c r="P47">
        <f t="shared" si="3"/>
        <v>12.629113074471253</v>
      </c>
      <c r="U47">
        <v>0.5</v>
      </c>
      <c r="V47">
        <f t="shared" si="4"/>
        <v>0.08</v>
      </c>
    </row>
    <row r="48" spans="6:22" x14ac:dyDescent="0.2">
      <c r="M48">
        <v>9.6666666666666661</v>
      </c>
      <c r="O48">
        <v>0.6</v>
      </c>
      <c r="P48">
        <f t="shared" si="3"/>
        <v>12.993573253683461</v>
      </c>
      <c r="U48">
        <v>0.55000000000000004</v>
      </c>
      <c r="V48">
        <f t="shared" si="4"/>
        <v>0.16800000000000007</v>
      </c>
    </row>
    <row r="49" spans="13:22" x14ac:dyDescent="0.2">
      <c r="M49">
        <v>21.5</v>
      </c>
      <c r="O49">
        <v>0.65</v>
      </c>
      <c r="P49">
        <f t="shared" si="3"/>
        <v>13.475000000000001</v>
      </c>
      <c r="U49">
        <v>0.6</v>
      </c>
      <c r="V49">
        <f t="shared" si="4"/>
        <v>0.25599999999999995</v>
      </c>
    </row>
    <row r="50" spans="13:22" x14ac:dyDescent="0.2">
      <c r="M50">
        <v>10</v>
      </c>
      <c r="O50">
        <v>0.7</v>
      </c>
      <c r="P50">
        <f t="shared" si="3"/>
        <v>15.036666666666665</v>
      </c>
      <c r="U50">
        <v>0.65</v>
      </c>
      <c r="V50">
        <f t="shared" si="4"/>
        <v>0.30199999999999999</v>
      </c>
    </row>
    <row r="51" spans="13:22" x14ac:dyDescent="0.2">
      <c r="M51">
        <v>10</v>
      </c>
      <c r="O51">
        <v>0.75</v>
      </c>
      <c r="P51">
        <f t="shared" si="3"/>
        <v>16.358333333333331</v>
      </c>
      <c r="U51">
        <v>0.7</v>
      </c>
      <c r="V51">
        <f t="shared" si="4"/>
        <v>0.30599999999999999</v>
      </c>
    </row>
    <row r="52" spans="13:22" x14ac:dyDescent="0.2">
      <c r="M52">
        <v>10</v>
      </c>
      <c r="O52">
        <v>0.8</v>
      </c>
      <c r="P52">
        <f t="shared" si="3"/>
        <v>20.000000000000004</v>
      </c>
      <c r="U52">
        <v>0.75</v>
      </c>
      <c r="V52">
        <f t="shared" si="4"/>
        <v>0.31</v>
      </c>
    </row>
    <row r="53" spans="13:22" x14ac:dyDescent="0.2">
      <c r="M53">
        <v>10</v>
      </c>
      <c r="O53">
        <v>0.85</v>
      </c>
      <c r="P53">
        <f t="shared" si="3"/>
        <v>21.274999999999999</v>
      </c>
      <c r="U53">
        <v>0.8</v>
      </c>
      <c r="V53">
        <f t="shared" si="4"/>
        <v>0.31</v>
      </c>
    </row>
    <row r="54" spans="13:22" x14ac:dyDescent="0.2">
      <c r="M54">
        <v>10</v>
      </c>
      <c r="O54">
        <v>0.9</v>
      </c>
      <c r="P54">
        <f t="shared" si="3"/>
        <v>22.083333333333332</v>
      </c>
      <c r="U54">
        <v>0.85</v>
      </c>
      <c r="V54">
        <f t="shared" si="4"/>
        <v>0.31</v>
      </c>
    </row>
    <row r="55" spans="13:22" x14ac:dyDescent="0.2">
      <c r="M55">
        <v>21</v>
      </c>
      <c r="O55">
        <v>0.95</v>
      </c>
      <c r="P55">
        <f t="shared" si="3"/>
        <v>61.149999999999906</v>
      </c>
      <c r="U55">
        <v>0.9</v>
      </c>
      <c r="V55">
        <f t="shared" si="4"/>
        <v>0.77799999999999825</v>
      </c>
    </row>
    <row r="56" spans="13:22" x14ac:dyDescent="0.2">
      <c r="M56">
        <v>10</v>
      </c>
      <c r="U56">
        <v>0.95</v>
      </c>
      <c r="V56">
        <f t="shared" si="4"/>
        <v>1.7139999999999991</v>
      </c>
    </row>
    <row r="57" spans="13:22" x14ac:dyDescent="0.2">
      <c r="M57">
        <v>15.366666666666665</v>
      </c>
    </row>
    <row r="58" spans="13:22" x14ac:dyDescent="0.2">
      <c r="M58">
        <v>12.96786626841731</v>
      </c>
    </row>
  </sheetData>
  <sortState xmlns:xlrd2="http://schemas.microsoft.com/office/spreadsheetml/2017/richdata2" ref="F24:F41">
    <sortCondition ref="F24:F41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4"/>
  <sheetViews>
    <sheetView zoomScale="80" zoomScaleNormal="80" workbookViewId="0">
      <selection activeCell="F22" sqref="E22:F22"/>
    </sheetView>
  </sheetViews>
  <sheetFormatPr defaultRowHeight="14.25" x14ac:dyDescent="0.2"/>
  <cols>
    <col min="2" max="2" width="15.375" customWidth="1"/>
    <col min="3" max="3" width="10.625" customWidth="1"/>
    <col min="8" max="8" width="9.125" customWidth="1"/>
  </cols>
  <sheetData>
    <row r="1" spans="1:9" s="3" customFormat="1" x14ac:dyDescent="0.2">
      <c r="A1" s="14" t="s">
        <v>26</v>
      </c>
      <c r="B1" s="14" t="s">
        <v>0</v>
      </c>
      <c r="C1" s="13" t="s">
        <v>1</v>
      </c>
      <c r="F1" s="8"/>
    </row>
    <row r="2" spans="1:9" s="3" customFormat="1" ht="14.25" customHeight="1" x14ac:dyDescent="0.2">
      <c r="A2" s="14"/>
      <c r="B2" s="14"/>
      <c r="C2" s="13"/>
      <c r="D2" s="2" t="s">
        <v>2</v>
      </c>
      <c r="E2" s="12" t="s">
        <v>9</v>
      </c>
      <c r="F2" s="12" t="s">
        <v>10</v>
      </c>
      <c r="G2" s="12" t="s">
        <v>11</v>
      </c>
      <c r="H2" s="12" t="s">
        <v>15</v>
      </c>
      <c r="I2" s="12" t="s">
        <v>18</v>
      </c>
    </row>
    <row r="3" spans="1:9" s="3" customFormat="1" ht="28.5" x14ac:dyDescent="0.2">
      <c r="A3" s="14"/>
      <c r="B3" s="14"/>
      <c r="C3" s="13"/>
      <c r="D3" s="3" t="s">
        <v>19</v>
      </c>
      <c r="E3" s="12"/>
      <c r="F3" s="12"/>
      <c r="G3" s="12"/>
      <c r="H3" s="12"/>
      <c r="I3" s="12"/>
    </row>
    <row r="4" spans="1:9" ht="15" x14ac:dyDescent="0.25">
      <c r="A4" s="15" t="s">
        <v>27</v>
      </c>
      <c r="B4">
        <v>180220</v>
      </c>
      <c r="C4">
        <v>8.3000000000000007</v>
      </c>
      <c r="D4">
        <v>1.53</v>
      </c>
      <c r="E4" s="6">
        <v>57.333333333333336</v>
      </c>
      <c r="F4" s="1">
        <v>0</v>
      </c>
      <c r="G4" s="1">
        <v>57.333333333333336</v>
      </c>
      <c r="H4" s="1">
        <v>57.999999999999993</v>
      </c>
      <c r="I4" s="1">
        <v>47.999999999999986</v>
      </c>
    </row>
    <row r="5" spans="1:9" ht="15" x14ac:dyDescent="0.25">
      <c r="A5" s="15"/>
      <c r="B5">
        <v>240220</v>
      </c>
      <c r="C5" s="1">
        <v>10.6</v>
      </c>
      <c r="D5" s="1">
        <v>1.43</v>
      </c>
      <c r="E5" s="1">
        <v>144</v>
      </c>
      <c r="F5" s="1">
        <v>142</v>
      </c>
      <c r="G5" s="1">
        <v>2</v>
      </c>
      <c r="H5" s="1">
        <v>85.499999999999886</v>
      </c>
      <c r="I5" s="1"/>
    </row>
    <row r="6" spans="1:9" x14ac:dyDescent="0.2">
      <c r="A6" s="15"/>
    </row>
    <row r="7" spans="1:9" x14ac:dyDescent="0.2">
      <c r="A7" s="15"/>
    </row>
    <row r="8" spans="1:9" x14ac:dyDescent="0.2">
      <c r="A8" s="15"/>
    </row>
    <row r="9" spans="1:9" x14ac:dyDescent="0.2">
      <c r="A9" s="15"/>
    </row>
    <row r="10" spans="1:9" x14ac:dyDescent="0.2">
      <c r="A10" s="15"/>
    </row>
    <row r="11" spans="1:9" x14ac:dyDescent="0.2">
      <c r="A11" s="15"/>
    </row>
    <row r="12" spans="1:9" x14ac:dyDescent="0.2">
      <c r="A12" s="15"/>
    </row>
    <row r="13" spans="1:9" x14ac:dyDescent="0.2">
      <c r="A13" s="15"/>
    </row>
    <row r="14" spans="1:9" x14ac:dyDescent="0.2">
      <c r="A14" s="15"/>
    </row>
    <row r="15" spans="1:9" x14ac:dyDescent="0.2">
      <c r="A15" s="15"/>
    </row>
    <row r="16" spans="1:9" x14ac:dyDescent="0.2">
      <c r="A16" s="15"/>
    </row>
    <row r="17" spans="1:9" x14ac:dyDescent="0.2">
      <c r="A17" s="15"/>
    </row>
    <row r="18" spans="1:9" x14ac:dyDescent="0.2">
      <c r="A18" s="15"/>
    </row>
    <row r="19" spans="1:9" x14ac:dyDescent="0.2">
      <c r="A19" s="15"/>
    </row>
    <row r="21" spans="1:9" ht="15" x14ac:dyDescent="0.25">
      <c r="A21" s="15" t="s">
        <v>28</v>
      </c>
      <c r="B21">
        <v>180220</v>
      </c>
      <c r="C21" s="1">
        <v>7.0999999999999988</v>
      </c>
      <c r="D21" s="1">
        <v>7</v>
      </c>
      <c r="E21" s="1">
        <v>19.333333333333332</v>
      </c>
      <c r="F21" s="1">
        <v>0</v>
      </c>
      <c r="G21" s="1">
        <v>58</v>
      </c>
      <c r="H21" s="1">
        <v>4.4999999999999902</v>
      </c>
      <c r="I21" s="1">
        <v>1.999999999999988</v>
      </c>
    </row>
    <row r="22" spans="1:9" ht="15" x14ac:dyDescent="0.25">
      <c r="A22" s="15"/>
      <c r="B22">
        <v>240220</v>
      </c>
      <c r="C22" s="1">
        <v>8.6999999999999993</v>
      </c>
      <c r="D22" s="1">
        <v>7.85</v>
      </c>
      <c r="E22" s="1">
        <v>15</v>
      </c>
      <c r="F22" s="1">
        <v>61</v>
      </c>
      <c r="G22" s="7">
        <v>-46</v>
      </c>
      <c r="H22" s="1">
        <v>2.9999999999999472</v>
      </c>
      <c r="I22" s="1"/>
    </row>
    <row r="23" spans="1:9" x14ac:dyDescent="0.2">
      <c r="A23" s="15"/>
    </row>
    <row r="24" spans="1:9" x14ac:dyDescent="0.2">
      <c r="A24" s="15"/>
    </row>
    <row r="25" spans="1:9" x14ac:dyDescent="0.2">
      <c r="A25" s="15"/>
    </row>
    <row r="26" spans="1:9" x14ac:dyDescent="0.2">
      <c r="A26" s="15"/>
    </row>
    <row r="27" spans="1:9" x14ac:dyDescent="0.2">
      <c r="A27" s="15"/>
    </row>
    <row r="28" spans="1:9" x14ac:dyDescent="0.2">
      <c r="A28" s="15"/>
    </row>
    <row r="29" spans="1:9" x14ac:dyDescent="0.2">
      <c r="A29" s="15"/>
    </row>
    <row r="30" spans="1:9" x14ac:dyDescent="0.2">
      <c r="A30" s="15"/>
    </row>
    <row r="31" spans="1:9" x14ac:dyDescent="0.2">
      <c r="A31" s="15"/>
    </row>
    <row r="32" spans="1:9" x14ac:dyDescent="0.2">
      <c r="A32" s="15"/>
    </row>
    <row r="33" spans="1:1" x14ac:dyDescent="0.2">
      <c r="A33" s="15"/>
    </row>
    <row r="34" spans="1:1" x14ac:dyDescent="0.2">
      <c r="A34" s="15"/>
    </row>
  </sheetData>
  <mergeCells count="10">
    <mergeCell ref="H2:H3"/>
    <mergeCell ref="I2:I3"/>
    <mergeCell ref="A4:A19"/>
    <mergeCell ref="A21:A34"/>
    <mergeCell ref="A1:A3"/>
    <mergeCell ref="F2:F3"/>
    <mergeCell ref="G2:G3"/>
    <mergeCell ref="B1:B3"/>
    <mergeCell ref="C1:C3"/>
    <mergeCell ref="E2:E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workbookViewId="0">
      <selection activeCell="C16" sqref="C16"/>
    </sheetView>
  </sheetViews>
  <sheetFormatPr defaultRowHeight="14.25" x14ac:dyDescent="0.2"/>
  <sheetData>
    <row r="1" spans="1:3" x14ac:dyDescent="0.2">
      <c r="A1">
        <v>7.1</v>
      </c>
      <c r="B1">
        <v>7</v>
      </c>
      <c r="C1">
        <v>58.6</v>
      </c>
    </row>
    <row r="2" spans="1:3" x14ac:dyDescent="0.2">
      <c r="A2">
        <v>7.1</v>
      </c>
      <c r="B2">
        <v>7</v>
      </c>
      <c r="C2">
        <v>58.6</v>
      </c>
    </row>
    <row r="3" spans="1:3" x14ac:dyDescent="0.2">
      <c r="A3">
        <v>7.1</v>
      </c>
      <c r="B3">
        <v>7</v>
      </c>
      <c r="C3">
        <v>58.6</v>
      </c>
    </row>
    <row r="4" spans="1:3" x14ac:dyDescent="0.2">
      <c r="A4">
        <f>IFERROR(AVERAGE(A1:A3),"")</f>
        <v>7.0999999999999988</v>
      </c>
      <c r="B4">
        <f t="shared" ref="B4:C4" si="0">IFERROR(AVERAGE(B1:B3),"")</f>
        <v>7</v>
      </c>
      <c r="C4">
        <f t="shared" si="0"/>
        <v>58.6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12"/>
  <sheetViews>
    <sheetView zoomScale="80" zoomScaleNormal="80" workbookViewId="0">
      <selection activeCell="H36" sqref="H36"/>
    </sheetView>
  </sheetViews>
  <sheetFormatPr defaultRowHeight="14.25" x14ac:dyDescent="0.2"/>
  <cols>
    <col min="2" max="2" width="12.5" customWidth="1"/>
  </cols>
  <sheetData>
    <row r="1" spans="1:29" ht="25.5" customHeight="1" x14ac:dyDescent="0.2">
      <c r="A1" s="14" t="s">
        <v>0</v>
      </c>
      <c r="B1" s="14"/>
      <c r="C1" s="13" t="s">
        <v>1</v>
      </c>
      <c r="D1" s="15" t="s">
        <v>2</v>
      </c>
      <c r="E1" s="15"/>
      <c r="F1" s="14" t="s">
        <v>3</v>
      </c>
      <c r="G1" s="14"/>
      <c r="H1" s="14"/>
      <c r="I1" s="14"/>
      <c r="J1" s="14" t="s">
        <v>4</v>
      </c>
      <c r="K1" s="14"/>
      <c r="L1" s="14"/>
      <c r="M1" s="14"/>
      <c r="N1" s="14"/>
      <c r="O1" t="s">
        <v>5</v>
      </c>
      <c r="P1" s="14" t="s">
        <v>6</v>
      </c>
      <c r="Q1" s="14"/>
      <c r="R1" s="14"/>
      <c r="S1" s="14"/>
      <c r="T1" s="14"/>
      <c r="U1" s="14"/>
      <c r="V1" s="14"/>
      <c r="Z1" s="2"/>
      <c r="AA1" s="2"/>
      <c r="AB1" s="2"/>
      <c r="AC1" s="2"/>
    </row>
    <row r="2" spans="1:29" ht="32.25" customHeight="1" x14ac:dyDescent="0.2">
      <c r="A2" s="14"/>
      <c r="B2" s="14"/>
      <c r="C2" s="13"/>
      <c r="D2" s="15"/>
      <c r="E2" s="15"/>
      <c r="F2" s="13" t="s">
        <v>7</v>
      </c>
      <c r="G2" s="13"/>
      <c r="H2" s="13" t="s">
        <v>8</v>
      </c>
      <c r="I2" s="12" t="s">
        <v>9</v>
      </c>
      <c r="J2" s="13" t="s">
        <v>7</v>
      </c>
      <c r="K2" s="13"/>
      <c r="L2" s="13" t="s">
        <v>8</v>
      </c>
      <c r="M2" s="8"/>
      <c r="N2" s="12" t="s">
        <v>10</v>
      </c>
      <c r="O2" s="12" t="s">
        <v>11</v>
      </c>
      <c r="P2" s="13" t="s">
        <v>12</v>
      </c>
      <c r="Q2" s="13" t="s">
        <v>13</v>
      </c>
      <c r="R2" s="13" t="s">
        <v>14</v>
      </c>
      <c r="S2" s="12" t="s">
        <v>15</v>
      </c>
      <c r="T2" s="13" t="s">
        <v>16</v>
      </c>
      <c r="U2" s="13" t="s">
        <v>17</v>
      </c>
      <c r="V2" s="12" t="s">
        <v>18</v>
      </c>
      <c r="W2" s="3"/>
      <c r="X2" s="3"/>
      <c r="Y2" s="3"/>
      <c r="Z2" s="2"/>
      <c r="AA2" s="2"/>
      <c r="AB2" s="2"/>
      <c r="AC2" s="2"/>
    </row>
    <row r="3" spans="1:29" ht="33.75" customHeight="1" x14ac:dyDescent="0.2">
      <c r="A3" s="14"/>
      <c r="B3" s="14"/>
      <c r="C3" s="13"/>
      <c r="D3" t="s">
        <v>19</v>
      </c>
      <c r="E3" s="8" t="s">
        <v>20</v>
      </c>
      <c r="F3" s="3" t="s">
        <v>21</v>
      </c>
      <c r="G3" s="3" t="s">
        <v>22</v>
      </c>
      <c r="H3" s="13"/>
      <c r="I3" s="12"/>
      <c r="J3" s="3" t="s">
        <v>21</v>
      </c>
      <c r="K3" s="3" t="s">
        <v>22</v>
      </c>
      <c r="L3" s="13"/>
      <c r="M3" s="8" t="s">
        <v>23</v>
      </c>
      <c r="N3" s="12"/>
      <c r="O3" s="12"/>
      <c r="P3" s="13"/>
      <c r="Q3" s="13"/>
      <c r="R3" s="13"/>
      <c r="S3" s="12"/>
      <c r="T3" s="13"/>
      <c r="U3" s="13"/>
      <c r="V3" s="12"/>
      <c r="W3" s="3"/>
      <c r="X3" s="3"/>
      <c r="Y3" s="3"/>
      <c r="Z3" s="2"/>
      <c r="AA3" s="2"/>
      <c r="AB3" s="2"/>
      <c r="AC3" s="2"/>
    </row>
    <row r="4" spans="1:29" ht="15" x14ac:dyDescent="0.25">
      <c r="A4" s="2">
        <v>30320</v>
      </c>
      <c r="B4" t="s">
        <v>29</v>
      </c>
      <c r="F4">
        <v>3</v>
      </c>
      <c r="G4">
        <v>0</v>
      </c>
      <c r="H4">
        <v>214</v>
      </c>
      <c r="I4" s="1">
        <f>IFERROR(H4*(F4/(F4+G4)),"")</f>
        <v>214</v>
      </c>
      <c r="J4">
        <v>3</v>
      </c>
      <c r="K4">
        <v>0</v>
      </c>
      <c r="L4">
        <v>113</v>
      </c>
      <c r="N4" s="1">
        <f>IFERROR(L4*(J4/(J4+K4)),"")</f>
        <v>113</v>
      </c>
      <c r="O4" s="1">
        <f>IF((H4-L4)=0,"",H4-L4)</f>
        <v>101</v>
      </c>
      <c r="P4">
        <v>0.12859999999999999</v>
      </c>
      <c r="Q4">
        <v>100</v>
      </c>
      <c r="R4">
        <v>0.14280000000000001</v>
      </c>
      <c r="S4" s="1">
        <f>IFERROR((((R4-P4)/Q4)*10^6),"")</f>
        <v>142.00000000000017</v>
      </c>
      <c r="U4">
        <f>IF((T4-P4)=0,"",T4-P4)</f>
        <v>-0.12859999999999999</v>
      </c>
      <c r="V4" s="1" t="str">
        <f>IF(T4&gt;P4,IFERROR((((R4-U4-P4)/Q4)*10^6),""),"")</f>
        <v/>
      </c>
    </row>
    <row r="5" spans="1:29" ht="15" x14ac:dyDescent="0.25">
      <c r="A5" s="2">
        <v>30320</v>
      </c>
      <c r="B5">
        <v>2</v>
      </c>
      <c r="I5" s="1" t="str">
        <f t="shared" ref="I5:I6" si="0">IFERROR(H5*(F5/(F5+G5)),"")</f>
        <v/>
      </c>
      <c r="N5" s="1" t="str">
        <f t="shared" ref="N5:N6" si="1">IFERROR(L5*(J5/(J5+K5)),"")</f>
        <v/>
      </c>
      <c r="O5" s="1" t="str">
        <f>IF((H5-L5)=0,"",H5-L5)</f>
        <v/>
      </c>
      <c r="P5">
        <v>0.12690000000000001</v>
      </c>
      <c r="Q5">
        <v>100</v>
      </c>
      <c r="R5">
        <v>0.1411</v>
      </c>
      <c r="S5" s="1">
        <f t="shared" ref="S5:S6" si="2">IFERROR((((R5-P5)/Q5)*10^6),"")</f>
        <v>141.99999999999991</v>
      </c>
      <c r="U5">
        <f>IF((T5-P5)=0,"",T5-P5)</f>
        <v>-0.12690000000000001</v>
      </c>
      <c r="V5" s="1" t="str">
        <f>IF(T5&gt;P5,IFERROR((((R5-U5-P5)/Q5)*10^6),""),"")</f>
        <v/>
      </c>
    </row>
    <row r="6" spans="1:29" ht="15" x14ac:dyDescent="0.25">
      <c r="A6" s="2">
        <v>30320</v>
      </c>
      <c r="B6">
        <v>3</v>
      </c>
      <c r="I6" s="1" t="str">
        <f t="shared" si="0"/>
        <v/>
      </c>
      <c r="N6" s="1" t="str">
        <f t="shared" si="1"/>
        <v/>
      </c>
      <c r="O6" s="1" t="str">
        <f>IF((H6-L6)=0,"",H6-L6)</f>
        <v/>
      </c>
      <c r="S6" s="1" t="str">
        <f t="shared" si="2"/>
        <v/>
      </c>
      <c r="V6" s="1" t="str">
        <f>IFERROR((((R6-U6-P6)/Q6)*10^6),"")</f>
        <v/>
      </c>
    </row>
    <row r="7" spans="1:29" ht="15" x14ac:dyDescent="0.25">
      <c r="A7" s="4">
        <v>30320</v>
      </c>
      <c r="B7" s="1" t="s">
        <v>25</v>
      </c>
      <c r="C7" s="1" t="str">
        <f>IFERROR(AVERAGE(C4:C6),"")</f>
        <v/>
      </c>
      <c r="D7" s="1" t="str">
        <f>IFERROR(AVERAGE(D4:D6),"")</f>
        <v/>
      </c>
      <c r="E7" s="1" t="str">
        <f>IFERROR(AVERAGE(E4:E6),"")</f>
        <v/>
      </c>
      <c r="F7" s="1">
        <f t="shared" ref="F7:W7" si="3">IFERROR(AVERAGE(F4:F6),"")</f>
        <v>3</v>
      </c>
      <c r="G7" s="1">
        <f t="shared" si="3"/>
        <v>0</v>
      </c>
      <c r="H7" s="1">
        <f t="shared" si="3"/>
        <v>214</v>
      </c>
      <c r="I7" s="1">
        <f t="shared" si="3"/>
        <v>214</v>
      </c>
      <c r="J7" s="1">
        <f t="shared" si="3"/>
        <v>3</v>
      </c>
      <c r="K7" s="1">
        <f t="shared" si="3"/>
        <v>0</v>
      </c>
      <c r="L7" s="1">
        <f t="shared" si="3"/>
        <v>113</v>
      </c>
      <c r="M7" s="1" t="str">
        <f t="shared" si="3"/>
        <v/>
      </c>
      <c r="N7" s="1">
        <f t="shared" si="3"/>
        <v>113</v>
      </c>
      <c r="O7" s="1">
        <f t="shared" si="3"/>
        <v>101</v>
      </c>
      <c r="P7" s="1">
        <f t="shared" si="3"/>
        <v>0.12775</v>
      </c>
      <c r="Q7" s="1">
        <f t="shared" si="3"/>
        <v>100</v>
      </c>
      <c r="R7" s="1">
        <f t="shared" si="3"/>
        <v>0.14195000000000002</v>
      </c>
      <c r="S7" s="1">
        <f t="shared" si="3"/>
        <v>142.00000000000006</v>
      </c>
      <c r="T7" s="1" t="str">
        <f t="shared" si="3"/>
        <v/>
      </c>
      <c r="U7" s="1">
        <f t="shared" si="3"/>
        <v>-0.12775</v>
      </c>
      <c r="V7" s="1" t="str">
        <f t="shared" si="3"/>
        <v/>
      </c>
      <c r="W7" s="1" t="str">
        <f t="shared" si="3"/>
        <v/>
      </c>
    </row>
    <row r="9" spans="1:29" ht="15" x14ac:dyDescent="0.25">
      <c r="A9" s="2">
        <v>30320</v>
      </c>
      <c r="B9" t="s">
        <v>30</v>
      </c>
      <c r="F9">
        <v>3</v>
      </c>
      <c r="G9">
        <v>0</v>
      </c>
      <c r="H9">
        <v>187</v>
      </c>
      <c r="I9" s="1">
        <f>IFERROR(H9*(F9/(F9+G9)),"")</f>
        <v>187</v>
      </c>
      <c r="J9">
        <v>3</v>
      </c>
      <c r="K9">
        <v>0</v>
      </c>
      <c r="L9">
        <v>116</v>
      </c>
      <c r="N9" s="1">
        <f>IFERROR(L9*(J9/(J9+K9)),"")</f>
        <v>116</v>
      </c>
      <c r="O9" s="1">
        <f>IF((H9-L9)=0,"",H9-L9)</f>
        <v>71</v>
      </c>
      <c r="P9">
        <v>0.1278</v>
      </c>
      <c r="Q9">
        <v>100</v>
      </c>
      <c r="R9">
        <v>0.1411</v>
      </c>
      <c r="S9" s="1">
        <f>IFERROR((((R9-P9)/Q9)*10^6),"")</f>
        <v>133.00000000000006</v>
      </c>
      <c r="U9">
        <f>IF((T9-P9)=0,"",T9-P9)</f>
        <v>-0.1278</v>
      </c>
      <c r="V9" s="1" t="str">
        <f>IF(T9&gt;P9,IFERROR((((R9-U9-P9)/Q9)*10^6),""),"")</f>
        <v/>
      </c>
    </row>
    <row r="10" spans="1:29" ht="15" x14ac:dyDescent="0.25">
      <c r="A10" s="2">
        <v>30320</v>
      </c>
      <c r="B10">
        <v>2</v>
      </c>
      <c r="I10" s="1" t="str">
        <f t="shared" ref="I10:I11" si="4">IFERROR(H10*(F10/(F10+G10)),"")</f>
        <v/>
      </c>
      <c r="N10" s="1" t="str">
        <f t="shared" ref="N10:N11" si="5">IFERROR(L10*(J10/(J10+K10)),"")</f>
        <v/>
      </c>
      <c r="O10" s="1" t="str">
        <f>IF((H10-L10)=0,"",H10-L10)</f>
        <v/>
      </c>
      <c r="P10">
        <v>0.1273</v>
      </c>
      <c r="Q10">
        <v>100</v>
      </c>
      <c r="R10">
        <v>0.1394</v>
      </c>
      <c r="S10" s="1">
        <f t="shared" ref="S10:S11" si="6">IFERROR((((R10-P10)/Q10)*10^6),"")</f>
        <v>121</v>
      </c>
      <c r="U10">
        <f>IF((T10-P10)=0,"",T10-P10)</f>
        <v>-0.1273</v>
      </c>
      <c r="V10" s="1" t="str">
        <f>IF(T10&gt;P10,IFERROR((((R10-U10-P10)/Q10)*10^6),""),"")</f>
        <v/>
      </c>
    </row>
    <row r="11" spans="1:29" ht="15" x14ac:dyDescent="0.25">
      <c r="A11" s="2">
        <v>30320</v>
      </c>
      <c r="B11">
        <v>3</v>
      </c>
      <c r="I11" s="1" t="str">
        <f t="shared" si="4"/>
        <v/>
      </c>
      <c r="N11" s="1" t="str">
        <f t="shared" si="5"/>
        <v/>
      </c>
      <c r="O11" s="1" t="str">
        <f>IF((H11-L11)=0,"",H11-L11)</f>
        <v/>
      </c>
      <c r="S11" s="1" t="str">
        <f t="shared" si="6"/>
        <v/>
      </c>
      <c r="V11" s="1" t="str">
        <f>IFERROR((((R11-U11-P11)/Q11)*10^6),"")</f>
        <v/>
      </c>
    </row>
    <row r="12" spans="1:29" ht="15" x14ac:dyDescent="0.25">
      <c r="A12" s="4">
        <v>30320</v>
      </c>
      <c r="B12" s="1" t="s">
        <v>25</v>
      </c>
      <c r="C12" s="1" t="str">
        <f>IFERROR(AVERAGE(C9:C11),"")</f>
        <v/>
      </c>
      <c r="D12" s="1" t="str">
        <f>IFERROR(AVERAGE(D9:D11),"")</f>
        <v/>
      </c>
      <c r="E12" s="1" t="str">
        <f>IFERROR(AVERAGE(E9:E11),"")</f>
        <v/>
      </c>
      <c r="F12" s="1">
        <f t="shared" ref="F12:W12" si="7">IFERROR(AVERAGE(F9:F11),"")</f>
        <v>3</v>
      </c>
      <c r="G12" s="1">
        <f t="shared" si="7"/>
        <v>0</v>
      </c>
      <c r="H12" s="1">
        <f t="shared" si="7"/>
        <v>187</v>
      </c>
      <c r="I12" s="1">
        <f t="shared" si="7"/>
        <v>187</v>
      </c>
      <c r="J12" s="1">
        <f t="shared" si="7"/>
        <v>3</v>
      </c>
      <c r="K12" s="1">
        <f t="shared" si="7"/>
        <v>0</v>
      </c>
      <c r="L12" s="1">
        <f t="shared" si="7"/>
        <v>116</v>
      </c>
      <c r="M12" s="1" t="str">
        <f t="shared" si="7"/>
        <v/>
      </c>
      <c r="N12" s="1">
        <f t="shared" si="7"/>
        <v>116</v>
      </c>
      <c r="O12" s="1">
        <f t="shared" si="7"/>
        <v>71</v>
      </c>
      <c r="P12" s="1">
        <f t="shared" si="7"/>
        <v>0.12755</v>
      </c>
      <c r="Q12" s="1">
        <f t="shared" si="7"/>
        <v>100</v>
      </c>
      <c r="R12" s="1">
        <f t="shared" si="7"/>
        <v>0.14024999999999999</v>
      </c>
      <c r="S12" s="1">
        <f t="shared" si="7"/>
        <v>127.00000000000003</v>
      </c>
      <c r="T12" s="1" t="str">
        <f t="shared" si="7"/>
        <v/>
      </c>
      <c r="U12" s="1">
        <f t="shared" si="7"/>
        <v>-0.12755</v>
      </c>
      <c r="V12" s="1" t="str">
        <f t="shared" si="7"/>
        <v/>
      </c>
      <c r="W12" s="1" t="str">
        <f t="shared" si="7"/>
        <v/>
      </c>
    </row>
  </sheetData>
  <mergeCells count="20">
    <mergeCell ref="A1:B3"/>
    <mergeCell ref="C1:C3"/>
    <mergeCell ref="D1:E2"/>
    <mergeCell ref="F1:I1"/>
    <mergeCell ref="J1:N1"/>
    <mergeCell ref="L2:L3"/>
    <mergeCell ref="N2:N3"/>
    <mergeCell ref="P1:V1"/>
    <mergeCell ref="F2:G2"/>
    <mergeCell ref="H2:H3"/>
    <mergeCell ref="I2:I3"/>
    <mergeCell ref="J2:K2"/>
    <mergeCell ref="S2:S3"/>
    <mergeCell ref="T2:T3"/>
    <mergeCell ref="U2:U3"/>
    <mergeCell ref="V2:V3"/>
    <mergeCell ref="O2:O3"/>
    <mergeCell ref="P2:P3"/>
    <mergeCell ref="Q2:Q3"/>
    <mergeCell ref="R2:R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Influent</vt:lpstr>
      <vt:lpstr>Midpoint 1</vt:lpstr>
      <vt:lpstr>Midpoint 2</vt:lpstr>
      <vt:lpstr>Effluent</vt:lpstr>
      <vt:lpstr>Wetland Data Summary</vt:lpstr>
      <vt:lpstr>Total</vt:lpstr>
      <vt:lpstr>Sheet1</vt:lpstr>
      <vt:lpstr>post lamella measurements </vt:lpstr>
    </vt:vector>
  </TitlesOfParts>
  <Manager/>
  <Company>Cranfield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"%username%"</dc:creator>
  <cp:keywords/>
  <dc:description/>
  <cp:lastModifiedBy>Gareth Brown</cp:lastModifiedBy>
  <cp:revision/>
  <dcterms:created xsi:type="dcterms:W3CDTF">2020-02-14T09:14:36Z</dcterms:created>
  <dcterms:modified xsi:type="dcterms:W3CDTF">2022-12-09T08:54:51Z</dcterms:modified>
  <cp:category/>
  <cp:contentStatus/>
</cp:coreProperties>
</file>