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B2E086F2-EB94-4627-A29F-64DFA49C2264}" xr6:coauthVersionLast="46" xr6:coauthVersionMax="46" xr10:uidLastSave="{00000000-0000-0000-0000-000000000000}"/>
  <bookViews>
    <workbookView xWindow="-108" yWindow="-108" windowWidth="23256" windowHeight="12576" activeTab="8" xr2:uid="{00000000-000D-0000-FFFF-FFFF00000000}"/>
  </bookViews>
  <sheets>
    <sheet name="Soils" sheetId="1" r:id="rId1"/>
    <sheet name="Standards" sheetId="3" r:id="rId2"/>
    <sheet name="0 days" sheetId="2" r:id="rId3"/>
    <sheet name="1 day" sheetId="4" r:id="rId4"/>
    <sheet name="3 days" sheetId="6" r:id="rId5"/>
    <sheet name="7 days" sheetId="8" r:id="rId6"/>
    <sheet name="15 days" sheetId="9" r:id="rId7"/>
    <sheet name="28 days" sheetId="10" r:id="rId8"/>
    <sheet name="56 days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U4" i="2"/>
  <c r="N19" i="3"/>
  <c r="AJ4" i="2"/>
  <c r="AH4" i="2"/>
  <c r="AI4" i="2"/>
  <c r="AG4" i="2"/>
  <c r="X7" i="2"/>
  <c r="O10" i="2"/>
  <c r="O7" i="2"/>
  <c r="O4" i="2"/>
  <c r="AA4" i="2"/>
  <c r="D13" i="3" l="1"/>
  <c r="D14" i="3"/>
  <c r="X12" i="13"/>
  <c r="B7" i="3"/>
  <c r="J10" i="13" l="1"/>
  <c r="M10" i="13"/>
  <c r="Q10" i="13"/>
  <c r="Z9" i="13"/>
  <c r="X5" i="13"/>
  <c r="U5" i="13"/>
  <c r="M14" i="3" l="1"/>
  <c r="E14" i="3"/>
  <c r="I14" i="3"/>
  <c r="H15" i="13"/>
  <c r="K15" i="13" s="1"/>
  <c r="H11" i="13"/>
  <c r="K11" i="13" s="1"/>
  <c r="J20" i="13"/>
  <c r="M20" i="13" s="1"/>
  <c r="I20" i="13"/>
  <c r="L20" i="13" s="1"/>
  <c r="H20" i="13"/>
  <c r="K20" i="13" s="1"/>
  <c r="K19" i="13"/>
  <c r="J19" i="13"/>
  <c r="M19" i="13" s="1"/>
  <c r="I19" i="13"/>
  <c r="L19" i="13" s="1"/>
  <c r="J18" i="13"/>
  <c r="I18" i="13"/>
  <c r="L18" i="13" s="1"/>
  <c r="P18" i="13" s="1"/>
  <c r="H18" i="13"/>
  <c r="K18" i="13" s="1"/>
  <c r="J17" i="13"/>
  <c r="M17" i="13" s="1"/>
  <c r="Q17" i="13" s="1"/>
  <c r="I17" i="13"/>
  <c r="L17" i="13" s="1"/>
  <c r="P17" i="13" s="1"/>
  <c r="H17" i="13"/>
  <c r="K17" i="13" s="1"/>
  <c r="O17" i="13" s="1"/>
  <c r="J16" i="13"/>
  <c r="I16" i="13"/>
  <c r="H16" i="13"/>
  <c r="I15" i="13"/>
  <c r="L15" i="13" s="1"/>
  <c r="J14" i="13"/>
  <c r="M14" i="13" s="1"/>
  <c r="Q14" i="13" s="1"/>
  <c r="I14" i="13"/>
  <c r="L14" i="13" s="1"/>
  <c r="P14" i="13" s="1"/>
  <c r="H14" i="13"/>
  <c r="K14" i="13" s="1"/>
  <c r="J13" i="13"/>
  <c r="M13" i="13" s="1"/>
  <c r="Q13" i="13" s="1"/>
  <c r="I13" i="13"/>
  <c r="L13" i="13" s="1"/>
  <c r="P13" i="13" s="1"/>
  <c r="H13" i="13"/>
  <c r="K13" i="13" s="1"/>
  <c r="J12" i="13"/>
  <c r="I12" i="13"/>
  <c r="L12" i="13" s="1"/>
  <c r="H12" i="13"/>
  <c r="K12" i="13" s="1"/>
  <c r="I11" i="13"/>
  <c r="L11" i="13" s="1"/>
  <c r="I10" i="13"/>
  <c r="L10" i="13" s="1"/>
  <c r="P10" i="13" s="1"/>
  <c r="H10" i="13"/>
  <c r="J9" i="13"/>
  <c r="M9" i="13" s="1"/>
  <c r="Q9" i="13" s="1"/>
  <c r="I9" i="13"/>
  <c r="L9" i="13" s="1"/>
  <c r="P9" i="13" s="1"/>
  <c r="H9" i="13"/>
  <c r="K9" i="13" s="1"/>
  <c r="O9" i="13" s="1"/>
  <c r="J8" i="13"/>
  <c r="M8" i="13" s="1"/>
  <c r="I8" i="13"/>
  <c r="S9" i="13" s="1"/>
  <c r="H8" i="13"/>
  <c r="K8" i="13" s="1"/>
  <c r="J6" i="13"/>
  <c r="M6" i="13" s="1"/>
  <c r="Q6" i="13" s="1"/>
  <c r="I6" i="13"/>
  <c r="L6" i="13" s="1"/>
  <c r="P6" i="13" s="1"/>
  <c r="H6" i="13"/>
  <c r="K6" i="13" s="1"/>
  <c r="J5" i="13"/>
  <c r="M5" i="13" s="1"/>
  <c r="Q5" i="13" s="1"/>
  <c r="I5" i="13"/>
  <c r="L5" i="13" s="1"/>
  <c r="H5" i="13"/>
  <c r="K5" i="13" s="1"/>
  <c r="O5" i="13" s="1"/>
  <c r="J4" i="13"/>
  <c r="M4" i="13" s="1"/>
  <c r="I4" i="13"/>
  <c r="H4" i="13"/>
  <c r="K4" i="13" s="1"/>
  <c r="O4" i="13" s="1"/>
  <c r="I16" i="8"/>
  <c r="AD13" i="2"/>
  <c r="AE13" i="2"/>
  <c r="AF13" i="2"/>
  <c r="AB13" i="2"/>
  <c r="AC13" i="2"/>
  <c r="AA13" i="2"/>
  <c r="AA10" i="2"/>
  <c r="AD14" i="2"/>
  <c r="AE14" i="2"/>
  <c r="AF14" i="2"/>
  <c r="AD11" i="2"/>
  <c r="AE11" i="2"/>
  <c r="AF11" i="2"/>
  <c r="AD10" i="2"/>
  <c r="AE10" i="2"/>
  <c r="AF10" i="2"/>
  <c r="AD8" i="2"/>
  <c r="AE8" i="2"/>
  <c r="AF8" i="2"/>
  <c r="AE7" i="2"/>
  <c r="AF7" i="2"/>
  <c r="AD5" i="2"/>
  <c r="AE5" i="2"/>
  <c r="AF5" i="2"/>
  <c r="AD4" i="2"/>
  <c r="AE4" i="2"/>
  <c r="AF4" i="2"/>
  <c r="S15" i="2"/>
  <c r="T15" i="2"/>
  <c r="R15" i="2"/>
  <c r="S14" i="2"/>
  <c r="T14" i="2"/>
  <c r="R14" i="2"/>
  <c r="X4" i="2"/>
  <c r="X13" i="2"/>
  <c r="Y13" i="2"/>
  <c r="Z13" i="2"/>
  <c r="Y10" i="2"/>
  <c r="Z10" i="2"/>
  <c r="S13" i="2"/>
  <c r="T13" i="2"/>
  <c r="R13" i="2"/>
  <c r="X10" i="2"/>
  <c r="S12" i="2"/>
  <c r="T12" i="2"/>
  <c r="R12" i="2"/>
  <c r="S11" i="2"/>
  <c r="T11" i="2"/>
  <c r="R11" i="2"/>
  <c r="S10" i="2"/>
  <c r="T10" i="2"/>
  <c r="R10" i="2"/>
  <c r="S9" i="2"/>
  <c r="T9" i="2"/>
  <c r="R9" i="2"/>
  <c r="S8" i="2"/>
  <c r="T8" i="2"/>
  <c r="R8" i="2"/>
  <c r="S7" i="2"/>
  <c r="T7" i="2"/>
  <c r="R7" i="2"/>
  <c r="AD7" i="2" s="1"/>
  <c r="S6" i="2"/>
  <c r="T6" i="2"/>
  <c r="R6" i="2"/>
  <c r="S5" i="2"/>
  <c r="T5" i="2"/>
  <c r="R5" i="2"/>
  <c r="S4" i="2"/>
  <c r="T4" i="2"/>
  <c r="R4" i="2"/>
  <c r="Z14" i="10"/>
  <c r="Y14" i="10"/>
  <c r="X14" i="10"/>
  <c r="Z13" i="10"/>
  <c r="Y13" i="10"/>
  <c r="X13" i="10"/>
  <c r="Z11" i="10"/>
  <c r="Y11" i="10"/>
  <c r="Z10" i="10"/>
  <c r="Y10" i="10"/>
  <c r="Z8" i="10"/>
  <c r="Y8" i="10"/>
  <c r="X8" i="10"/>
  <c r="Z7" i="10"/>
  <c r="Y7" i="10"/>
  <c r="X7" i="10"/>
  <c r="Z5" i="10"/>
  <c r="Y5" i="10"/>
  <c r="X5" i="10"/>
  <c r="Z4" i="10"/>
  <c r="Y4" i="10"/>
  <c r="X4" i="10"/>
  <c r="Q15" i="10"/>
  <c r="P15" i="10"/>
  <c r="O15" i="10"/>
  <c r="Q14" i="10"/>
  <c r="P14" i="10"/>
  <c r="O14" i="10"/>
  <c r="Q13" i="10"/>
  <c r="P13" i="10"/>
  <c r="O13" i="10"/>
  <c r="Q12" i="10"/>
  <c r="P12" i="10"/>
  <c r="O12" i="10"/>
  <c r="X11" i="10" s="1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6" i="10"/>
  <c r="P6" i="10"/>
  <c r="O6" i="10"/>
  <c r="Q5" i="10"/>
  <c r="P5" i="10"/>
  <c r="O5" i="10"/>
  <c r="Q4" i="10"/>
  <c r="P4" i="10"/>
  <c r="O4" i="10"/>
  <c r="X4" i="9"/>
  <c r="Z14" i="9"/>
  <c r="Y14" i="9"/>
  <c r="X14" i="9"/>
  <c r="Z13" i="9"/>
  <c r="Y13" i="9"/>
  <c r="X13" i="9"/>
  <c r="Z11" i="9"/>
  <c r="Y11" i="9"/>
  <c r="Z10" i="9"/>
  <c r="Y10" i="9"/>
  <c r="Z8" i="9"/>
  <c r="Y8" i="9"/>
  <c r="X8" i="9"/>
  <c r="Z7" i="9"/>
  <c r="Y7" i="9"/>
  <c r="X7" i="9"/>
  <c r="Z5" i="9"/>
  <c r="Y5" i="9"/>
  <c r="X5" i="9"/>
  <c r="Z4" i="9"/>
  <c r="Y4" i="9"/>
  <c r="O4" i="9"/>
  <c r="Q15" i="9"/>
  <c r="P15" i="9"/>
  <c r="O15" i="9"/>
  <c r="Q14" i="9"/>
  <c r="P14" i="9"/>
  <c r="O14" i="9"/>
  <c r="Q13" i="9"/>
  <c r="P13" i="9"/>
  <c r="O13" i="9"/>
  <c r="Q12" i="9"/>
  <c r="P12" i="9"/>
  <c r="O12" i="9"/>
  <c r="Q11" i="9"/>
  <c r="P11" i="9"/>
  <c r="O11" i="9"/>
  <c r="X11" i="9" s="1"/>
  <c r="Q10" i="9"/>
  <c r="P10" i="9"/>
  <c r="O10" i="9"/>
  <c r="Q9" i="9"/>
  <c r="P9" i="9"/>
  <c r="O9" i="9"/>
  <c r="Q8" i="9"/>
  <c r="P8" i="9"/>
  <c r="O8" i="9"/>
  <c r="Q7" i="9"/>
  <c r="P7" i="9"/>
  <c r="O7" i="9"/>
  <c r="Q6" i="9"/>
  <c r="P6" i="9"/>
  <c r="O6" i="9"/>
  <c r="Q5" i="9"/>
  <c r="P5" i="9"/>
  <c r="O5" i="9"/>
  <c r="Q4" i="9"/>
  <c r="P4" i="9"/>
  <c r="Y17" i="8"/>
  <c r="Z17" i="8"/>
  <c r="X17" i="8"/>
  <c r="Y16" i="8"/>
  <c r="Z16" i="8"/>
  <c r="X16" i="8"/>
  <c r="Y13" i="8"/>
  <c r="Z13" i="8"/>
  <c r="Y12" i="8"/>
  <c r="Z12" i="8"/>
  <c r="Y9" i="8"/>
  <c r="Z9" i="8"/>
  <c r="X9" i="8"/>
  <c r="Y8" i="8"/>
  <c r="Z8" i="8"/>
  <c r="X8" i="8"/>
  <c r="X4" i="8"/>
  <c r="X14" i="6"/>
  <c r="Z14" i="6"/>
  <c r="Y14" i="6"/>
  <c r="Z13" i="6"/>
  <c r="Y13" i="6"/>
  <c r="X13" i="6"/>
  <c r="Z11" i="6"/>
  <c r="Y11" i="6"/>
  <c r="Z10" i="6"/>
  <c r="Y10" i="6"/>
  <c r="Z8" i="6"/>
  <c r="Y8" i="6"/>
  <c r="X8" i="6"/>
  <c r="Z7" i="6"/>
  <c r="Y7" i="6"/>
  <c r="X7" i="6"/>
  <c r="Z5" i="6"/>
  <c r="Y5" i="6"/>
  <c r="X5" i="6"/>
  <c r="Z4" i="6"/>
  <c r="Y4" i="6"/>
  <c r="X4" i="6"/>
  <c r="Q15" i="6"/>
  <c r="P15" i="6"/>
  <c r="O15" i="6"/>
  <c r="Q14" i="6"/>
  <c r="P14" i="6"/>
  <c r="O14" i="6"/>
  <c r="Q13" i="6"/>
  <c r="P13" i="6"/>
  <c r="O13" i="6"/>
  <c r="Q12" i="6"/>
  <c r="P12" i="6"/>
  <c r="O12" i="6"/>
  <c r="Q11" i="6"/>
  <c r="P11" i="6"/>
  <c r="O11" i="6"/>
  <c r="X11" i="6" s="1"/>
  <c r="Q10" i="6"/>
  <c r="P10" i="6"/>
  <c r="O10" i="6"/>
  <c r="X10" i="6" s="1"/>
  <c r="Q9" i="6"/>
  <c r="P9" i="6"/>
  <c r="O9" i="6"/>
  <c r="Q8" i="6"/>
  <c r="P8" i="6"/>
  <c r="O8" i="6"/>
  <c r="Q7" i="6"/>
  <c r="P7" i="6"/>
  <c r="O7" i="6"/>
  <c r="Q6" i="6"/>
  <c r="P6" i="6"/>
  <c r="O6" i="6"/>
  <c r="Q5" i="6"/>
  <c r="P5" i="6"/>
  <c r="O5" i="6"/>
  <c r="Q4" i="6"/>
  <c r="P4" i="6"/>
  <c r="O4" i="6"/>
  <c r="U4" i="9"/>
  <c r="V4" i="9"/>
  <c r="U4" i="6"/>
  <c r="T17" i="13" l="1"/>
  <c r="L8" i="13"/>
  <c r="P8" i="13" s="1"/>
  <c r="Y9" i="13" s="1"/>
  <c r="S5" i="13"/>
  <c r="T12" i="13"/>
  <c r="S16" i="13"/>
  <c r="T16" i="13"/>
  <c r="R16" i="13"/>
  <c r="L16" i="13"/>
  <c r="V16" i="13" s="1"/>
  <c r="R9" i="13"/>
  <c r="S13" i="13"/>
  <c r="N19" i="13"/>
  <c r="R4" i="13"/>
  <c r="N20" i="13"/>
  <c r="N8" i="13"/>
  <c r="U12" i="13"/>
  <c r="U13" i="13"/>
  <c r="O12" i="13"/>
  <c r="O18" i="13"/>
  <c r="V8" i="13"/>
  <c r="V12" i="13"/>
  <c r="V13" i="13"/>
  <c r="P12" i="13"/>
  <c r="P5" i="13"/>
  <c r="N5" i="13"/>
  <c r="W8" i="13"/>
  <c r="W9" i="13"/>
  <c r="Q8" i="13"/>
  <c r="O13" i="13"/>
  <c r="N13" i="13"/>
  <c r="O6" i="13"/>
  <c r="X4" i="13" s="1"/>
  <c r="N6" i="13"/>
  <c r="O14" i="13"/>
  <c r="N14" i="13"/>
  <c r="W4" i="13"/>
  <c r="W5" i="13"/>
  <c r="Q4" i="13"/>
  <c r="R5" i="13"/>
  <c r="K10" i="13"/>
  <c r="U8" i="13" s="1"/>
  <c r="T5" i="13"/>
  <c r="O8" i="13"/>
  <c r="T9" i="13"/>
  <c r="M12" i="13"/>
  <c r="R13" i="13"/>
  <c r="K16" i="13"/>
  <c r="T13" i="13"/>
  <c r="M16" i="13"/>
  <c r="R17" i="13"/>
  <c r="R8" i="13"/>
  <c r="S17" i="13"/>
  <c r="S8" i="13"/>
  <c r="M18" i="13"/>
  <c r="Q18" i="13" s="1"/>
  <c r="S4" i="13"/>
  <c r="T8" i="13"/>
  <c r="R12" i="13"/>
  <c r="T4" i="13"/>
  <c r="N9" i="13"/>
  <c r="S12" i="13"/>
  <c r="L4" i="13"/>
  <c r="N17" i="13"/>
  <c r="X10" i="10"/>
  <c r="X10" i="9"/>
  <c r="M16" i="4"/>
  <c r="M17" i="4"/>
  <c r="L16" i="4"/>
  <c r="L17" i="4"/>
  <c r="K16" i="4"/>
  <c r="K17" i="4"/>
  <c r="N15" i="10"/>
  <c r="M15" i="10"/>
  <c r="L15" i="10"/>
  <c r="K15" i="10"/>
  <c r="J15" i="10"/>
  <c r="I15" i="10"/>
  <c r="H15" i="10"/>
  <c r="W14" i="10"/>
  <c r="V14" i="10"/>
  <c r="U14" i="10"/>
  <c r="T14" i="10"/>
  <c r="S14" i="10"/>
  <c r="R14" i="10"/>
  <c r="N14" i="10"/>
  <c r="M14" i="10"/>
  <c r="L14" i="10"/>
  <c r="K14" i="10"/>
  <c r="J14" i="10"/>
  <c r="I14" i="10"/>
  <c r="H14" i="10"/>
  <c r="W13" i="10"/>
  <c r="V13" i="10"/>
  <c r="U13" i="10"/>
  <c r="T13" i="10"/>
  <c r="S13" i="10"/>
  <c r="R13" i="10"/>
  <c r="N13" i="10"/>
  <c r="M13" i="10"/>
  <c r="L13" i="10"/>
  <c r="K13" i="10"/>
  <c r="J13" i="10"/>
  <c r="I13" i="10"/>
  <c r="H13" i="10"/>
  <c r="N12" i="10"/>
  <c r="M12" i="10"/>
  <c r="L12" i="10"/>
  <c r="K12" i="10"/>
  <c r="J12" i="10"/>
  <c r="I12" i="10"/>
  <c r="H12" i="10"/>
  <c r="W11" i="10"/>
  <c r="V11" i="10"/>
  <c r="U11" i="10"/>
  <c r="T11" i="10"/>
  <c r="S11" i="10"/>
  <c r="R11" i="10"/>
  <c r="N11" i="10"/>
  <c r="M11" i="10"/>
  <c r="L11" i="10"/>
  <c r="K11" i="10"/>
  <c r="J11" i="10"/>
  <c r="I11" i="10"/>
  <c r="H11" i="10"/>
  <c r="W10" i="10"/>
  <c r="V10" i="10"/>
  <c r="U10" i="10"/>
  <c r="T10" i="10"/>
  <c r="S10" i="10"/>
  <c r="R10" i="10"/>
  <c r="N10" i="10"/>
  <c r="M10" i="10"/>
  <c r="L10" i="10"/>
  <c r="K10" i="10"/>
  <c r="J10" i="10"/>
  <c r="I10" i="10"/>
  <c r="H10" i="10"/>
  <c r="N9" i="10"/>
  <c r="M9" i="10"/>
  <c r="L9" i="10"/>
  <c r="K9" i="10"/>
  <c r="J9" i="10"/>
  <c r="I9" i="10"/>
  <c r="H9" i="10"/>
  <c r="W8" i="10"/>
  <c r="V8" i="10"/>
  <c r="U8" i="10"/>
  <c r="T8" i="10"/>
  <c r="S8" i="10"/>
  <c r="R8" i="10"/>
  <c r="N8" i="10"/>
  <c r="M8" i="10"/>
  <c r="L8" i="10"/>
  <c r="K8" i="10"/>
  <c r="J8" i="10"/>
  <c r="I8" i="10"/>
  <c r="H8" i="10"/>
  <c r="W7" i="10"/>
  <c r="V7" i="10"/>
  <c r="U7" i="10"/>
  <c r="T7" i="10"/>
  <c r="S7" i="10"/>
  <c r="R7" i="10"/>
  <c r="N7" i="10"/>
  <c r="M7" i="10"/>
  <c r="L7" i="10"/>
  <c r="K7" i="10"/>
  <c r="J7" i="10"/>
  <c r="I7" i="10"/>
  <c r="H7" i="10"/>
  <c r="N6" i="10"/>
  <c r="M6" i="10"/>
  <c r="L6" i="10"/>
  <c r="K6" i="10"/>
  <c r="J6" i="10"/>
  <c r="I6" i="10"/>
  <c r="H6" i="10"/>
  <c r="W5" i="10"/>
  <c r="V5" i="10"/>
  <c r="U5" i="10"/>
  <c r="T5" i="10"/>
  <c r="S5" i="10"/>
  <c r="R5" i="10"/>
  <c r="N5" i="10"/>
  <c r="M5" i="10"/>
  <c r="L5" i="10"/>
  <c r="K5" i="10"/>
  <c r="J5" i="10"/>
  <c r="I5" i="10"/>
  <c r="H5" i="10"/>
  <c r="W4" i="10"/>
  <c r="V4" i="10"/>
  <c r="U4" i="10"/>
  <c r="T4" i="10"/>
  <c r="S4" i="10"/>
  <c r="R4" i="10"/>
  <c r="N4" i="10"/>
  <c r="M4" i="10"/>
  <c r="L4" i="10"/>
  <c r="K4" i="10"/>
  <c r="J4" i="10"/>
  <c r="I4" i="10"/>
  <c r="H4" i="10"/>
  <c r="H16" i="9"/>
  <c r="N15" i="9"/>
  <c r="M15" i="9"/>
  <c r="L15" i="9"/>
  <c r="K15" i="9"/>
  <c r="J15" i="9"/>
  <c r="I15" i="9"/>
  <c r="H15" i="9"/>
  <c r="W14" i="9"/>
  <c r="V14" i="9"/>
  <c r="U14" i="9"/>
  <c r="T14" i="9"/>
  <c r="S14" i="9"/>
  <c r="R14" i="9"/>
  <c r="N14" i="9"/>
  <c r="M14" i="9"/>
  <c r="L14" i="9"/>
  <c r="K14" i="9"/>
  <c r="J14" i="9"/>
  <c r="I14" i="9"/>
  <c r="H14" i="9"/>
  <c r="W13" i="9"/>
  <c r="V13" i="9"/>
  <c r="U13" i="9"/>
  <c r="T13" i="9"/>
  <c r="S13" i="9"/>
  <c r="R13" i="9"/>
  <c r="N13" i="9"/>
  <c r="M13" i="9"/>
  <c r="L13" i="9"/>
  <c r="K13" i="9"/>
  <c r="J13" i="9"/>
  <c r="I13" i="9"/>
  <c r="H13" i="9"/>
  <c r="N12" i="9"/>
  <c r="M12" i="9"/>
  <c r="L12" i="9"/>
  <c r="K12" i="9"/>
  <c r="J12" i="9"/>
  <c r="I12" i="9"/>
  <c r="H12" i="9"/>
  <c r="W11" i="9"/>
  <c r="V11" i="9"/>
  <c r="U11" i="9"/>
  <c r="T11" i="9"/>
  <c r="S11" i="9"/>
  <c r="R11" i="9"/>
  <c r="N11" i="9"/>
  <c r="M11" i="9"/>
  <c r="L11" i="9"/>
  <c r="K11" i="9"/>
  <c r="J11" i="9"/>
  <c r="I11" i="9"/>
  <c r="H11" i="9"/>
  <c r="W10" i="9"/>
  <c r="V10" i="9"/>
  <c r="U10" i="9"/>
  <c r="T10" i="9"/>
  <c r="S10" i="9"/>
  <c r="R10" i="9"/>
  <c r="N10" i="9"/>
  <c r="M10" i="9"/>
  <c r="L10" i="9"/>
  <c r="K10" i="9"/>
  <c r="J10" i="9"/>
  <c r="I10" i="9"/>
  <c r="H10" i="9"/>
  <c r="N9" i="9"/>
  <c r="M9" i="9"/>
  <c r="L9" i="9"/>
  <c r="K9" i="9"/>
  <c r="J9" i="9"/>
  <c r="I9" i="9"/>
  <c r="H9" i="9"/>
  <c r="W8" i="9"/>
  <c r="V8" i="9"/>
  <c r="U8" i="9"/>
  <c r="T8" i="9"/>
  <c r="S8" i="9"/>
  <c r="R8" i="9"/>
  <c r="N8" i="9"/>
  <c r="M8" i="9"/>
  <c r="L8" i="9"/>
  <c r="K8" i="9"/>
  <c r="J8" i="9"/>
  <c r="I8" i="9"/>
  <c r="H8" i="9"/>
  <c r="W7" i="9"/>
  <c r="V7" i="9"/>
  <c r="U7" i="9"/>
  <c r="T7" i="9"/>
  <c r="S7" i="9"/>
  <c r="R7" i="9"/>
  <c r="N7" i="9"/>
  <c r="M7" i="9"/>
  <c r="L7" i="9"/>
  <c r="K7" i="9"/>
  <c r="J7" i="9"/>
  <c r="I7" i="9"/>
  <c r="H7" i="9"/>
  <c r="N6" i="9"/>
  <c r="M6" i="9"/>
  <c r="L6" i="9"/>
  <c r="K6" i="9"/>
  <c r="J6" i="9"/>
  <c r="I6" i="9"/>
  <c r="H6" i="9"/>
  <c r="W5" i="9"/>
  <c r="V5" i="9"/>
  <c r="U5" i="9"/>
  <c r="T5" i="9"/>
  <c r="S5" i="9"/>
  <c r="R5" i="9"/>
  <c r="N5" i="9"/>
  <c r="M5" i="9"/>
  <c r="L5" i="9"/>
  <c r="K5" i="9"/>
  <c r="J5" i="9"/>
  <c r="I5" i="9"/>
  <c r="H5" i="9"/>
  <c r="W4" i="9"/>
  <c r="T4" i="9"/>
  <c r="S4" i="9"/>
  <c r="R4" i="9"/>
  <c r="N4" i="9"/>
  <c r="M4" i="9"/>
  <c r="L4" i="9"/>
  <c r="K4" i="9"/>
  <c r="J4" i="9"/>
  <c r="I4" i="9"/>
  <c r="H4" i="9"/>
  <c r="J22" i="8"/>
  <c r="M22" i="8" s="1"/>
  <c r="I22" i="8"/>
  <c r="L22" i="8" s="1"/>
  <c r="H22" i="8"/>
  <c r="K22" i="8" s="1"/>
  <c r="J21" i="8"/>
  <c r="M21" i="8" s="1"/>
  <c r="I21" i="8"/>
  <c r="L21" i="8" s="1"/>
  <c r="H21" i="8"/>
  <c r="K21" i="8" s="1"/>
  <c r="J20" i="8"/>
  <c r="M20" i="8" s="1"/>
  <c r="I20" i="8"/>
  <c r="L20" i="8" s="1"/>
  <c r="H20" i="8"/>
  <c r="K20" i="8" s="1"/>
  <c r="N20" i="8" s="1"/>
  <c r="K19" i="8"/>
  <c r="J19" i="8"/>
  <c r="M19" i="8" s="1"/>
  <c r="I19" i="8"/>
  <c r="L19" i="8" s="1"/>
  <c r="N19" i="8" s="1"/>
  <c r="J18" i="8"/>
  <c r="M18" i="8" s="1"/>
  <c r="Q18" i="8" s="1"/>
  <c r="I18" i="8"/>
  <c r="L18" i="8" s="1"/>
  <c r="P18" i="8" s="1"/>
  <c r="H18" i="8"/>
  <c r="K18" i="8" s="1"/>
  <c r="J17" i="8"/>
  <c r="M17" i="8" s="1"/>
  <c r="Q17" i="8" s="1"/>
  <c r="I17" i="8"/>
  <c r="L17" i="8" s="1"/>
  <c r="P17" i="8" s="1"/>
  <c r="H17" i="8"/>
  <c r="K17" i="8" s="1"/>
  <c r="J16" i="8"/>
  <c r="L16" i="8"/>
  <c r="P16" i="8" s="1"/>
  <c r="H16" i="8"/>
  <c r="K16" i="8" s="1"/>
  <c r="O16" i="8" s="1"/>
  <c r="I15" i="8"/>
  <c r="L15" i="8" s="1"/>
  <c r="J14" i="8"/>
  <c r="M14" i="8" s="1"/>
  <c r="Q14" i="8" s="1"/>
  <c r="I14" i="8"/>
  <c r="L14" i="8" s="1"/>
  <c r="P14" i="8" s="1"/>
  <c r="H14" i="8"/>
  <c r="K14" i="8" s="1"/>
  <c r="J13" i="8"/>
  <c r="M13" i="8" s="1"/>
  <c r="Q13" i="8" s="1"/>
  <c r="I13" i="8"/>
  <c r="L13" i="8" s="1"/>
  <c r="P13" i="8" s="1"/>
  <c r="H13" i="8"/>
  <c r="K13" i="8" s="1"/>
  <c r="J12" i="8"/>
  <c r="M12" i="8" s="1"/>
  <c r="I12" i="8"/>
  <c r="H12" i="8"/>
  <c r="I11" i="8"/>
  <c r="L11" i="8" s="1"/>
  <c r="J10" i="8"/>
  <c r="I10" i="8"/>
  <c r="L10" i="8" s="1"/>
  <c r="P10" i="8" s="1"/>
  <c r="H10" i="8"/>
  <c r="K10" i="8" s="1"/>
  <c r="O10" i="8" s="1"/>
  <c r="L9" i="8"/>
  <c r="P9" i="8" s="1"/>
  <c r="K9" i="8"/>
  <c r="J9" i="8"/>
  <c r="M9" i="8" s="1"/>
  <c r="Q9" i="8" s="1"/>
  <c r="I9" i="8"/>
  <c r="H9" i="8"/>
  <c r="J8" i="8"/>
  <c r="I8" i="8"/>
  <c r="S9" i="8" s="1"/>
  <c r="H8" i="8"/>
  <c r="J6" i="8"/>
  <c r="M6" i="8" s="1"/>
  <c r="Q6" i="8" s="1"/>
  <c r="I6" i="8"/>
  <c r="L6" i="8" s="1"/>
  <c r="P6" i="8" s="1"/>
  <c r="H6" i="8"/>
  <c r="K6" i="8" s="1"/>
  <c r="O6" i="8" s="1"/>
  <c r="J5" i="8"/>
  <c r="M5" i="8" s="1"/>
  <c r="Q5" i="8" s="1"/>
  <c r="I5" i="8"/>
  <c r="L5" i="8" s="1"/>
  <c r="P5" i="8" s="1"/>
  <c r="H5" i="8"/>
  <c r="K5" i="8" s="1"/>
  <c r="O5" i="8" s="1"/>
  <c r="J4" i="8"/>
  <c r="M4" i="8" s="1"/>
  <c r="Q4" i="8" s="1"/>
  <c r="I4" i="8"/>
  <c r="H4" i="8"/>
  <c r="H16" i="6"/>
  <c r="J15" i="6"/>
  <c r="M15" i="6" s="1"/>
  <c r="I15" i="6"/>
  <c r="L15" i="6" s="1"/>
  <c r="H15" i="6"/>
  <c r="K15" i="6" s="1"/>
  <c r="J14" i="6"/>
  <c r="M14" i="6" s="1"/>
  <c r="I14" i="6"/>
  <c r="L14" i="6" s="1"/>
  <c r="H14" i="6"/>
  <c r="K14" i="6" s="1"/>
  <c r="J13" i="6"/>
  <c r="M13" i="6" s="1"/>
  <c r="I13" i="6"/>
  <c r="H13" i="6"/>
  <c r="J12" i="6"/>
  <c r="M12" i="6" s="1"/>
  <c r="I12" i="6"/>
  <c r="L12" i="6" s="1"/>
  <c r="H12" i="6"/>
  <c r="K12" i="6" s="1"/>
  <c r="J11" i="6"/>
  <c r="M11" i="6" s="1"/>
  <c r="I11" i="6"/>
  <c r="L11" i="6" s="1"/>
  <c r="H11" i="6"/>
  <c r="K11" i="6" s="1"/>
  <c r="J10" i="6"/>
  <c r="I10" i="6"/>
  <c r="L10" i="6" s="1"/>
  <c r="H10" i="6"/>
  <c r="K10" i="6" s="1"/>
  <c r="L9" i="6"/>
  <c r="J9" i="6"/>
  <c r="M9" i="6" s="1"/>
  <c r="I9" i="6"/>
  <c r="H9" i="6"/>
  <c r="K9" i="6" s="1"/>
  <c r="L8" i="6"/>
  <c r="J8" i="6"/>
  <c r="I8" i="6"/>
  <c r="H8" i="6"/>
  <c r="K8" i="6" s="1"/>
  <c r="J7" i="6"/>
  <c r="M7" i="6" s="1"/>
  <c r="I7" i="6"/>
  <c r="S8" i="6" s="1"/>
  <c r="H7" i="6"/>
  <c r="J6" i="6"/>
  <c r="M6" i="6" s="1"/>
  <c r="I6" i="6"/>
  <c r="L6" i="6" s="1"/>
  <c r="H6" i="6"/>
  <c r="K6" i="6" s="1"/>
  <c r="J5" i="6"/>
  <c r="M5" i="6" s="1"/>
  <c r="I5" i="6"/>
  <c r="L5" i="6" s="1"/>
  <c r="H5" i="6"/>
  <c r="K5" i="6" s="1"/>
  <c r="J4" i="6"/>
  <c r="M4" i="6" s="1"/>
  <c r="I4" i="6"/>
  <c r="L4" i="6" s="1"/>
  <c r="H4" i="6"/>
  <c r="K4" i="6" s="1"/>
  <c r="U5" i="6" s="1"/>
  <c r="J15" i="4"/>
  <c r="T13" i="4" s="1"/>
  <c r="I15" i="4"/>
  <c r="L15" i="4" s="1"/>
  <c r="P15" i="4" s="1"/>
  <c r="H15" i="4"/>
  <c r="K15" i="4" s="1"/>
  <c r="O15" i="4" s="1"/>
  <c r="J14" i="4"/>
  <c r="M14" i="4" s="1"/>
  <c r="Q14" i="4" s="1"/>
  <c r="I14" i="4"/>
  <c r="L14" i="4" s="1"/>
  <c r="P14" i="4" s="1"/>
  <c r="H14" i="4"/>
  <c r="K14" i="4" s="1"/>
  <c r="O14" i="4" s="1"/>
  <c r="J13" i="4"/>
  <c r="M13" i="4" s="1"/>
  <c r="Q13" i="4" s="1"/>
  <c r="I13" i="4"/>
  <c r="L13" i="4" s="1"/>
  <c r="P13" i="4" s="1"/>
  <c r="H13" i="4"/>
  <c r="K13" i="4" s="1"/>
  <c r="O13" i="4" s="1"/>
  <c r="J12" i="4"/>
  <c r="M12" i="4" s="1"/>
  <c r="Q12" i="4" s="1"/>
  <c r="I12" i="4"/>
  <c r="H12" i="4"/>
  <c r="K12" i="4" s="1"/>
  <c r="O12" i="4" s="1"/>
  <c r="J11" i="4"/>
  <c r="M11" i="4" s="1"/>
  <c r="Q11" i="4" s="1"/>
  <c r="I11" i="4"/>
  <c r="L11" i="4" s="1"/>
  <c r="P11" i="4" s="1"/>
  <c r="H11" i="4"/>
  <c r="J10" i="4"/>
  <c r="I10" i="4"/>
  <c r="L10" i="4" s="1"/>
  <c r="P10" i="4" s="1"/>
  <c r="H10" i="4"/>
  <c r="K10" i="4" s="1"/>
  <c r="O10" i="4" s="1"/>
  <c r="J9" i="4"/>
  <c r="M9" i="4" s="1"/>
  <c r="Q9" i="4" s="1"/>
  <c r="I9" i="4"/>
  <c r="L9" i="4" s="1"/>
  <c r="P9" i="4" s="1"/>
  <c r="H9" i="4"/>
  <c r="K9" i="4" s="1"/>
  <c r="O9" i="4" s="1"/>
  <c r="J8" i="4"/>
  <c r="M8" i="4" s="1"/>
  <c r="Q8" i="4" s="1"/>
  <c r="I8" i="4"/>
  <c r="L8" i="4" s="1"/>
  <c r="P8" i="4" s="1"/>
  <c r="H8" i="4"/>
  <c r="K8" i="4" s="1"/>
  <c r="O8" i="4" s="1"/>
  <c r="J7" i="4"/>
  <c r="M7" i="4" s="1"/>
  <c r="Q7" i="4" s="1"/>
  <c r="I7" i="4"/>
  <c r="L7" i="4" s="1"/>
  <c r="P7" i="4" s="1"/>
  <c r="H7" i="4"/>
  <c r="J6" i="4"/>
  <c r="M6" i="4" s="1"/>
  <c r="Q6" i="4" s="1"/>
  <c r="I6" i="4"/>
  <c r="L6" i="4" s="1"/>
  <c r="P6" i="4" s="1"/>
  <c r="H6" i="4"/>
  <c r="J5" i="4"/>
  <c r="M5" i="4" s="1"/>
  <c r="Q5" i="4" s="1"/>
  <c r="I5" i="4"/>
  <c r="H5" i="4"/>
  <c r="K5" i="4" s="1"/>
  <c r="O5" i="4" s="1"/>
  <c r="J4" i="4"/>
  <c r="M4" i="4" s="1"/>
  <c r="Q4" i="4" s="1"/>
  <c r="I4" i="4"/>
  <c r="L4" i="4" s="1"/>
  <c r="P4" i="4" s="1"/>
  <c r="H4" i="4"/>
  <c r="K4" i="4" s="1"/>
  <c r="O4" i="4" s="1"/>
  <c r="N18" i="2"/>
  <c r="M18" i="2"/>
  <c r="L18" i="2"/>
  <c r="K18" i="2"/>
  <c r="N17" i="2"/>
  <c r="M17" i="2"/>
  <c r="L17" i="2"/>
  <c r="K17" i="2"/>
  <c r="J17" i="2"/>
  <c r="I17" i="2"/>
  <c r="H17" i="2"/>
  <c r="Q15" i="2"/>
  <c r="P15" i="2"/>
  <c r="O15" i="2"/>
  <c r="N15" i="2"/>
  <c r="M15" i="2"/>
  <c r="L15" i="2"/>
  <c r="K15" i="2"/>
  <c r="J15" i="2"/>
  <c r="I15" i="2"/>
  <c r="H15" i="2"/>
  <c r="AC14" i="2"/>
  <c r="AB14" i="2"/>
  <c r="AA14" i="2"/>
  <c r="Z14" i="2"/>
  <c r="Y14" i="2"/>
  <c r="X14" i="2"/>
  <c r="W14" i="2"/>
  <c r="V14" i="2"/>
  <c r="U14" i="2"/>
  <c r="Q14" i="2"/>
  <c r="P14" i="2"/>
  <c r="O14" i="2"/>
  <c r="N14" i="2"/>
  <c r="M14" i="2"/>
  <c r="L14" i="2"/>
  <c r="K14" i="2"/>
  <c r="J14" i="2"/>
  <c r="I14" i="2"/>
  <c r="H14" i="2"/>
  <c r="W13" i="2"/>
  <c r="V13" i="2"/>
  <c r="U13" i="2"/>
  <c r="Q13" i="2"/>
  <c r="P13" i="2"/>
  <c r="O13" i="2"/>
  <c r="N13" i="2"/>
  <c r="M13" i="2"/>
  <c r="L13" i="2"/>
  <c r="K13" i="2"/>
  <c r="J13" i="2"/>
  <c r="I13" i="2"/>
  <c r="H13" i="2"/>
  <c r="Q12" i="2"/>
  <c r="P12" i="2"/>
  <c r="O12" i="2"/>
  <c r="N12" i="2"/>
  <c r="M12" i="2"/>
  <c r="L12" i="2"/>
  <c r="K12" i="2"/>
  <c r="J12" i="2"/>
  <c r="I12" i="2"/>
  <c r="H12" i="2"/>
  <c r="AC11" i="2"/>
  <c r="AB11" i="2"/>
  <c r="AA11" i="2"/>
  <c r="Z11" i="2"/>
  <c r="Y11" i="2"/>
  <c r="X11" i="2"/>
  <c r="W11" i="2"/>
  <c r="V11" i="2"/>
  <c r="U11" i="2"/>
  <c r="Q11" i="2"/>
  <c r="P11" i="2"/>
  <c r="O11" i="2"/>
  <c r="N11" i="2"/>
  <c r="M11" i="2"/>
  <c r="L11" i="2"/>
  <c r="K11" i="2"/>
  <c r="J11" i="2"/>
  <c r="I11" i="2"/>
  <c r="H11" i="2"/>
  <c r="AC10" i="2"/>
  <c r="AB10" i="2"/>
  <c r="W10" i="2"/>
  <c r="V10" i="2"/>
  <c r="U10" i="2"/>
  <c r="Q10" i="2"/>
  <c r="P10" i="2"/>
  <c r="N10" i="2"/>
  <c r="M10" i="2"/>
  <c r="L10" i="2"/>
  <c r="K10" i="2"/>
  <c r="J10" i="2"/>
  <c r="I10" i="2"/>
  <c r="H10" i="2"/>
  <c r="Q9" i="2"/>
  <c r="P9" i="2"/>
  <c r="O9" i="2"/>
  <c r="N9" i="2"/>
  <c r="M9" i="2"/>
  <c r="L9" i="2"/>
  <c r="K9" i="2"/>
  <c r="J9" i="2"/>
  <c r="I9" i="2"/>
  <c r="H9" i="2"/>
  <c r="AC8" i="2"/>
  <c r="AB8" i="2"/>
  <c r="AA8" i="2"/>
  <c r="Z8" i="2"/>
  <c r="Y8" i="2"/>
  <c r="X8" i="2"/>
  <c r="W8" i="2"/>
  <c r="V8" i="2"/>
  <c r="U8" i="2"/>
  <c r="Q8" i="2"/>
  <c r="P8" i="2"/>
  <c r="O8" i="2"/>
  <c r="N8" i="2"/>
  <c r="M8" i="2"/>
  <c r="L8" i="2"/>
  <c r="K8" i="2"/>
  <c r="J8" i="2"/>
  <c r="I8" i="2"/>
  <c r="H8" i="2"/>
  <c r="AC7" i="2"/>
  <c r="AB7" i="2"/>
  <c r="AA7" i="2"/>
  <c r="Z7" i="2"/>
  <c r="Y7" i="2"/>
  <c r="W7" i="2"/>
  <c r="V7" i="2"/>
  <c r="U7" i="2"/>
  <c r="Q7" i="2"/>
  <c r="P7" i="2"/>
  <c r="N7" i="2"/>
  <c r="M7" i="2"/>
  <c r="L7" i="2"/>
  <c r="K7" i="2"/>
  <c r="J7" i="2"/>
  <c r="I7" i="2"/>
  <c r="H7" i="2"/>
  <c r="Q6" i="2"/>
  <c r="P6" i="2"/>
  <c r="O6" i="2"/>
  <c r="N6" i="2"/>
  <c r="M6" i="2"/>
  <c r="L6" i="2"/>
  <c r="K6" i="2"/>
  <c r="J6" i="2"/>
  <c r="I6" i="2"/>
  <c r="H6" i="2"/>
  <c r="AC5" i="2"/>
  <c r="AB5" i="2"/>
  <c r="AA5" i="2"/>
  <c r="Z5" i="2"/>
  <c r="Y5" i="2"/>
  <c r="X5" i="2"/>
  <c r="W5" i="2"/>
  <c r="V5" i="2"/>
  <c r="U5" i="2"/>
  <c r="Q5" i="2"/>
  <c r="P5" i="2"/>
  <c r="O5" i="2"/>
  <c r="N5" i="2"/>
  <c r="M5" i="2"/>
  <c r="L5" i="2"/>
  <c r="K5" i="2"/>
  <c r="J5" i="2"/>
  <c r="I5" i="2"/>
  <c r="H5" i="2"/>
  <c r="AC4" i="2"/>
  <c r="AB4" i="2"/>
  <c r="Z4" i="2"/>
  <c r="Y4" i="2"/>
  <c r="W4" i="2"/>
  <c r="V4" i="2"/>
  <c r="Q4" i="2"/>
  <c r="P4" i="2"/>
  <c r="N4" i="2"/>
  <c r="M4" i="2"/>
  <c r="L4" i="2"/>
  <c r="K4" i="2"/>
  <c r="J4" i="2"/>
  <c r="I4" i="2"/>
  <c r="D20" i="3"/>
  <c r="M13" i="3"/>
  <c r="D12" i="3"/>
  <c r="I12" i="3" s="1"/>
  <c r="F20" i="3"/>
  <c r="Y8" i="13" l="1"/>
  <c r="V9" i="13"/>
  <c r="V17" i="13"/>
  <c r="P16" i="13"/>
  <c r="Y17" i="13" s="1"/>
  <c r="Y13" i="13"/>
  <c r="Y12" i="13"/>
  <c r="N18" i="13"/>
  <c r="W12" i="13"/>
  <c r="W13" i="13"/>
  <c r="Q12" i="13"/>
  <c r="V4" i="13"/>
  <c r="V5" i="13"/>
  <c r="P4" i="13"/>
  <c r="O10" i="13"/>
  <c r="X9" i="13" s="1"/>
  <c r="N10" i="13"/>
  <c r="U9" i="13"/>
  <c r="Z8" i="13"/>
  <c r="X13" i="13"/>
  <c r="Z4" i="13"/>
  <c r="Z5" i="13"/>
  <c r="N12" i="13"/>
  <c r="W17" i="13"/>
  <c r="Q16" i="13"/>
  <c r="W16" i="13"/>
  <c r="U16" i="13"/>
  <c r="U17" i="13"/>
  <c r="O16" i="13"/>
  <c r="N16" i="13"/>
  <c r="N4" i="13"/>
  <c r="D10" i="3"/>
  <c r="M10" i="3" s="1"/>
  <c r="M12" i="3"/>
  <c r="G20" i="3"/>
  <c r="E10" i="3"/>
  <c r="E13" i="3"/>
  <c r="I10" i="3"/>
  <c r="I13" i="3"/>
  <c r="D11" i="3"/>
  <c r="D19" i="3"/>
  <c r="E19" i="3"/>
  <c r="F19" i="3"/>
  <c r="G19" i="3"/>
  <c r="E12" i="3"/>
  <c r="E20" i="3"/>
  <c r="T8" i="8"/>
  <c r="R5" i="8"/>
  <c r="T17" i="8"/>
  <c r="N14" i="8"/>
  <c r="O14" i="8"/>
  <c r="W13" i="8"/>
  <c r="Q12" i="8"/>
  <c r="R8" i="8"/>
  <c r="N13" i="8"/>
  <c r="O13" i="8"/>
  <c r="S4" i="8"/>
  <c r="T9" i="8"/>
  <c r="N17" i="8"/>
  <c r="O17" i="8"/>
  <c r="T4" i="8"/>
  <c r="L8" i="8"/>
  <c r="M8" i="8"/>
  <c r="Q8" i="8" s="1"/>
  <c r="N18" i="8"/>
  <c r="O18" i="8"/>
  <c r="Z4" i="8"/>
  <c r="Z5" i="8"/>
  <c r="R13" i="8"/>
  <c r="S5" i="8"/>
  <c r="S13" i="8"/>
  <c r="N9" i="8"/>
  <c r="O9" i="8"/>
  <c r="T13" i="8"/>
  <c r="V17" i="8"/>
  <c r="V16" i="8"/>
  <c r="N21" i="8"/>
  <c r="W5" i="8"/>
  <c r="W4" i="8"/>
  <c r="N5" i="8"/>
  <c r="N22" i="8"/>
  <c r="N6" i="8"/>
  <c r="U17" i="8"/>
  <c r="U16" i="8"/>
  <c r="T5" i="8"/>
  <c r="K12" i="8"/>
  <c r="O12" i="8" s="1"/>
  <c r="K8" i="8"/>
  <c r="O8" i="8" s="1"/>
  <c r="L12" i="8"/>
  <c r="P12" i="8" s="1"/>
  <c r="M16" i="8"/>
  <c r="Q16" i="8" s="1"/>
  <c r="R17" i="8"/>
  <c r="T16" i="8"/>
  <c r="R16" i="8"/>
  <c r="K4" i="8"/>
  <c r="O4" i="8" s="1"/>
  <c r="M10" i="8"/>
  <c r="N10" i="8" s="1"/>
  <c r="S12" i="8"/>
  <c r="S17" i="8"/>
  <c r="L4" i="8"/>
  <c r="P4" i="8" s="1"/>
  <c r="S8" i="8"/>
  <c r="R9" i="8"/>
  <c r="T12" i="8"/>
  <c r="R12" i="8"/>
  <c r="S16" i="8"/>
  <c r="R4" i="8"/>
  <c r="W12" i="8"/>
  <c r="Z4" i="4"/>
  <c r="Z5" i="4"/>
  <c r="X14" i="4"/>
  <c r="X13" i="4"/>
  <c r="R5" i="4"/>
  <c r="T10" i="4"/>
  <c r="Y14" i="4"/>
  <c r="Y13" i="4"/>
  <c r="Y8" i="4"/>
  <c r="Y7" i="4"/>
  <c r="Z8" i="4"/>
  <c r="Z7" i="4"/>
  <c r="S4" i="4"/>
  <c r="S13" i="4"/>
  <c r="R11" i="4"/>
  <c r="N16" i="4"/>
  <c r="N17" i="4"/>
  <c r="R8" i="4"/>
  <c r="K6" i="4"/>
  <c r="R7" i="4"/>
  <c r="T11" i="6"/>
  <c r="T10" i="6"/>
  <c r="T8" i="6"/>
  <c r="N9" i="6"/>
  <c r="M8" i="6"/>
  <c r="W7" i="6" s="1"/>
  <c r="W8" i="6"/>
  <c r="S14" i="6"/>
  <c r="S10" i="6"/>
  <c r="N8" i="6"/>
  <c r="R10" i="6"/>
  <c r="T14" i="6"/>
  <c r="R8" i="6"/>
  <c r="R14" i="6"/>
  <c r="W13" i="6"/>
  <c r="R5" i="6"/>
  <c r="S7" i="6"/>
  <c r="K7" i="6"/>
  <c r="U8" i="6" s="1"/>
  <c r="L7" i="6"/>
  <c r="N7" i="6" s="1"/>
  <c r="T13" i="6"/>
  <c r="R11" i="6"/>
  <c r="N14" i="6"/>
  <c r="R7" i="6"/>
  <c r="S11" i="6"/>
  <c r="N12" i="6"/>
  <c r="N6" i="6"/>
  <c r="U10" i="6"/>
  <c r="N11" i="6"/>
  <c r="N15" i="6"/>
  <c r="V5" i="6"/>
  <c r="V4" i="6"/>
  <c r="W14" i="6"/>
  <c r="W5" i="6"/>
  <c r="W4" i="6"/>
  <c r="N5" i="6"/>
  <c r="V10" i="6"/>
  <c r="V11" i="6"/>
  <c r="U11" i="6"/>
  <c r="N4" i="6"/>
  <c r="T7" i="6"/>
  <c r="K13" i="6"/>
  <c r="R4" i="6"/>
  <c r="U7" i="6"/>
  <c r="L13" i="6"/>
  <c r="S4" i="6"/>
  <c r="T4" i="6"/>
  <c r="S5" i="6"/>
  <c r="T5" i="6"/>
  <c r="R13" i="6"/>
  <c r="M10" i="6"/>
  <c r="S13" i="6"/>
  <c r="T11" i="4"/>
  <c r="T8" i="4"/>
  <c r="T5" i="4"/>
  <c r="S10" i="4"/>
  <c r="N9" i="4"/>
  <c r="N8" i="4"/>
  <c r="S7" i="4"/>
  <c r="L5" i="4"/>
  <c r="W5" i="4"/>
  <c r="W8" i="4"/>
  <c r="V13" i="4"/>
  <c r="V14" i="4"/>
  <c r="V8" i="4"/>
  <c r="V7" i="4"/>
  <c r="N4" i="4"/>
  <c r="T7" i="4"/>
  <c r="S8" i="4"/>
  <c r="L12" i="4"/>
  <c r="N14" i="4"/>
  <c r="R4" i="4"/>
  <c r="M15" i="4"/>
  <c r="T4" i="4"/>
  <c r="S5" i="4"/>
  <c r="W7" i="4"/>
  <c r="S11" i="4"/>
  <c r="M10" i="4"/>
  <c r="S14" i="4"/>
  <c r="W4" i="4"/>
  <c r="K7" i="4"/>
  <c r="O7" i="4" s="1"/>
  <c r="T14" i="4"/>
  <c r="R13" i="4"/>
  <c r="U14" i="4"/>
  <c r="R14" i="4"/>
  <c r="N13" i="4"/>
  <c r="U13" i="4"/>
  <c r="K11" i="4"/>
  <c r="O11" i="4" s="1"/>
  <c r="X11" i="4" s="1"/>
  <c r="R10" i="4"/>
  <c r="K3" i="3" l="1"/>
  <c r="H3" i="3"/>
  <c r="X8" i="13"/>
  <c r="Y16" i="13"/>
  <c r="Z17" i="13"/>
  <c r="Z16" i="13"/>
  <c r="Z13" i="13"/>
  <c r="Z12" i="13"/>
  <c r="Y4" i="13"/>
  <c r="Y5" i="13"/>
  <c r="X17" i="13"/>
  <c r="X16" i="13"/>
  <c r="M11" i="3"/>
  <c r="M4" i="3" s="1"/>
  <c r="I11" i="3"/>
  <c r="I3" i="3" s="1"/>
  <c r="E11" i="3"/>
  <c r="H4" i="3" s="1"/>
  <c r="X13" i="8"/>
  <c r="X12" i="8"/>
  <c r="N16" i="8"/>
  <c r="W8" i="8"/>
  <c r="Q10" i="8"/>
  <c r="Y4" i="8"/>
  <c r="Y5" i="8"/>
  <c r="V9" i="8"/>
  <c r="P8" i="8"/>
  <c r="X5" i="8"/>
  <c r="V8" i="8"/>
  <c r="U9" i="8"/>
  <c r="U8" i="8"/>
  <c r="N8" i="8"/>
  <c r="V4" i="8"/>
  <c r="V5" i="8"/>
  <c r="V13" i="8"/>
  <c r="V12" i="8"/>
  <c r="U13" i="8"/>
  <c r="U12" i="8"/>
  <c r="N12" i="8"/>
  <c r="N4" i="8"/>
  <c r="U5" i="8"/>
  <c r="W9" i="8"/>
  <c r="W17" i="8"/>
  <c r="W16" i="8"/>
  <c r="X10" i="4"/>
  <c r="V10" i="4"/>
  <c r="P12" i="4"/>
  <c r="N10" i="4"/>
  <c r="Q10" i="4"/>
  <c r="U4" i="4"/>
  <c r="O6" i="4"/>
  <c r="W14" i="4"/>
  <c r="Q15" i="4"/>
  <c r="V5" i="4"/>
  <c r="P5" i="4"/>
  <c r="X8" i="4"/>
  <c r="X7" i="4"/>
  <c r="U5" i="4"/>
  <c r="N6" i="4"/>
  <c r="V11" i="4"/>
  <c r="V7" i="6"/>
  <c r="V8" i="6"/>
  <c r="W11" i="6"/>
  <c r="W10" i="6"/>
  <c r="N10" i="6"/>
  <c r="V14" i="6"/>
  <c r="V13" i="6"/>
  <c r="U14" i="6"/>
  <c r="U13" i="6"/>
  <c r="N13" i="6"/>
  <c r="N12" i="4"/>
  <c r="N5" i="4"/>
  <c r="V4" i="4"/>
  <c r="N15" i="4"/>
  <c r="W10" i="4"/>
  <c r="W11" i="4"/>
  <c r="W13" i="4"/>
  <c r="N7" i="4"/>
  <c r="U8" i="4"/>
  <c r="U7" i="4"/>
  <c r="U11" i="4"/>
  <c r="U10" i="4"/>
  <c r="N11" i="4"/>
  <c r="F3" i="3" l="1"/>
  <c r="F4" i="3"/>
  <c r="I4" i="3"/>
  <c r="K4" i="3"/>
  <c r="L3" i="3"/>
  <c r="L4" i="3"/>
  <c r="M3" i="3"/>
  <c r="E3" i="3"/>
  <c r="J4" i="3"/>
  <c r="G4" i="3"/>
  <c r="J3" i="3"/>
  <c r="G3" i="3"/>
  <c r="E4" i="3"/>
  <c r="Z14" i="4"/>
  <c r="Z13" i="4"/>
  <c r="X5" i="4"/>
  <c r="X4" i="4"/>
  <c r="Z10" i="4"/>
  <c r="Z11" i="4"/>
  <c r="Y5" i="4"/>
  <c r="Y4" i="4"/>
  <c r="Y11" i="4"/>
  <c r="Y10" i="4"/>
  <c r="L20" i="3" l="1"/>
  <c r="L19" i="3"/>
</calcChain>
</file>

<file path=xl/sharedStrings.xml><?xml version="1.0" encoding="utf-8"?>
<sst xmlns="http://schemas.openxmlformats.org/spreadsheetml/2006/main" count="425" uniqueCount="71">
  <si>
    <t>Tube</t>
  </si>
  <si>
    <t>Sample</t>
  </si>
  <si>
    <t>Stock solution</t>
  </si>
  <si>
    <t>m (mg)</t>
  </si>
  <si>
    <t>V (L)</t>
  </si>
  <si>
    <t>Blank</t>
  </si>
  <si>
    <t>V stock (ml)</t>
  </si>
  <si>
    <t>V final (ml)</t>
  </si>
  <si>
    <t>Conc (ppm)</t>
  </si>
  <si>
    <t>Area</t>
  </si>
  <si>
    <t>V IMX (ml)</t>
  </si>
  <si>
    <t>V final</t>
  </si>
  <si>
    <t>m soil (g)</t>
  </si>
  <si>
    <t>Soil</t>
  </si>
  <si>
    <t>Sand</t>
  </si>
  <si>
    <t>Loam</t>
  </si>
  <si>
    <t>NTO</t>
  </si>
  <si>
    <t>DNAN</t>
  </si>
  <si>
    <t>RDX</t>
  </si>
  <si>
    <t>Total</t>
  </si>
  <si>
    <t>SLOPE</t>
  </si>
  <si>
    <t>INTERC</t>
  </si>
  <si>
    <t>Mass (mg)</t>
  </si>
  <si>
    <t>ACN:water --&gt; no signal</t>
  </si>
  <si>
    <t>C (IMX) ppm</t>
  </si>
  <si>
    <t>Average</t>
  </si>
  <si>
    <t>Average (ppm)</t>
  </si>
  <si>
    <t>Average (mg)</t>
  </si>
  <si>
    <t>Initial IMX added to the samples</t>
  </si>
  <si>
    <t>V final (mL)</t>
  </si>
  <si>
    <t>sand blanks --&gt; no signal</t>
  </si>
  <si>
    <t>loam blanks --&gt; small signals around 1 min, no NTO</t>
  </si>
  <si>
    <t>imx (3 mL)</t>
  </si>
  <si>
    <t>Percentage recovered</t>
  </si>
  <si>
    <t>imx-3</t>
  </si>
  <si>
    <t>imx-5a</t>
  </si>
  <si>
    <t>imx-5b</t>
  </si>
  <si>
    <t>mass soil (g)</t>
  </si>
  <si>
    <t>Day</t>
  </si>
  <si>
    <t>Tubes and labelling</t>
  </si>
  <si>
    <t>Area 1</t>
  </si>
  <si>
    <t>Area 2</t>
  </si>
  <si>
    <t>4778*</t>
  </si>
  <si>
    <t>Interj</t>
  </si>
  <si>
    <t>Days 7 and 15</t>
  </si>
  <si>
    <t>Days 0,1,3 rep and day 28</t>
  </si>
  <si>
    <t>3ml IMX</t>
  </si>
  <si>
    <t>5 ml (7 days)</t>
  </si>
  <si>
    <t>Neg controls</t>
  </si>
  <si>
    <t>Positive controls</t>
  </si>
  <si>
    <t>3 ml</t>
  </si>
  <si>
    <t>5 ml</t>
  </si>
  <si>
    <t>SS</t>
  </si>
  <si>
    <t>SL</t>
  </si>
  <si>
    <t>NS</t>
  </si>
  <si>
    <t>NL</t>
  </si>
  <si>
    <t>% recovered</t>
  </si>
  <si>
    <t>mass (mg)</t>
  </si>
  <si>
    <t>Percentage rec (%)</t>
  </si>
  <si>
    <t>Percentage rec corr</t>
  </si>
  <si>
    <t xml:space="preserve">perc corr </t>
  </si>
  <si>
    <t>Area 3</t>
  </si>
  <si>
    <t>imx-3 ml</t>
  </si>
  <si>
    <t>NTO, DNAN and RDX standards</t>
  </si>
  <si>
    <t>Concentrations at day )</t>
  </si>
  <si>
    <t>IHE Concentrations at day 1</t>
  </si>
  <si>
    <t>IHE concentrations at day 3</t>
  </si>
  <si>
    <t>IHE concentrations at day 7</t>
  </si>
  <si>
    <t>IHE concentrations at day 15</t>
  </si>
  <si>
    <t>IHE concentrations at day 28</t>
  </si>
  <si>
    <t>IHE concentrations at day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</si>
</sst>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10" borderId="0" xfId="0" applyFill="1"/>
    <xf numFmtId="164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/>
    </xf>
    <xf numFmtId="16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 applyAlignment="1"/>
    <xf numFmtId="0" fontId="4" fillId="0" borderId="0" xfId="0" applyFont="1"/>
    <xf numFmtId="1" fontId="0" fillId="0" borderId="0" xfId="0" applyNumberFormat="1" applyAlignment="1">
      <alignment textRotation="45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0" fillId="14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7" borderId="8" xfId="0" applyFill="1" applyBorder="1" applyAlignment="1"/>
    <xf numFmtId="0" fontId="0" fillId="7" borderId="10" xfId="0" applyFill="1" applyBorder="1" applyAlignment="1"/>
    <xf numFmtId="0" fontId="0" fillId="7" borderId="9" xfId="0" applyFill="1" applyBorder="1" applyAlignment="1"/>
    <xf numFmtId="1" fontId="0" fillId="0" borderId="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3" xfId="0" applyBorder="1"/>
    <xf numFmtId="1" fontId="0" fillId="0" borderId="0" xfId="0" applyNumberFormat="1" applyFill="1" applyBorder="1" applyAlignment="1">
      <alignment horizontal="center" vertical="center"/>
    </xf>
    <xf numFmtId="0" fontId="0" fillId="10" borderId="1" xfId="0" applyFill="1" applyBorder="1"/>
    <xf numFmtId="0" fontId="0" fillId="10" borderId="1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0" xfId="0" applyFill="1" applyBorder="1"/>
    <xf numFmtId="0" fontId="0" fillId="10" borderId="4" xfId="0" applyFill="1" applyBorder="1"/>
    <xf numFmtId="1" fontId="1" fillId="10" borderId="3" xfId="0" applyNumberFormat="1" applyFont="1" applyFill="1" applyBorder="1" applyAlignment="1">
      <alignment horizontal="center"/>
    </xf>
    <xf numFmtId="1" fontId="1" fillId="10" borderId="0" xfId="0" applyNumberFormat="1" applyFont="1" applyFill="1" applyBorder="1" applyAlignment="1">
      <alignment horizontal="center"/>
    </xf>
    <xf numFmtId="1" fontId="1" fillId="10" borderId="4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1" fontId="0" fillId="10" borderId="0" xfId="0" applyNumberFormat="1" applyFont="1" applyFill="1" applyBorder="1" applyAlignment="1">
      <alignment horizontal="center"/>
    </xf>
    <xf numFmtId="1" fontId="0" fillId="10" borderId="4" xfId="0" applyNumberFormat="1" applyFon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1" fontId="0" fillId="10" borderId="6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ont="1"/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4" borderId="0" xfId="0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Calibration line (18/05/21)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NTO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5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Standards!$E$10:$E$13</c:f>
              <c:numCache>
                <c:formatCode>0</c:formatCode>
                <c:ptCount val="4"/>
                <c:pt idx="0">
                  <c:v>0</c:v>
                </c:pt>
                <c:pt idx="1">
                  <c:v>5.3582999999999998</c:v>
                </c:pt>
                <c:pt idx="2">
                  <c:v>10.7166</c:v>
                </c:pt>
                <c:pt idx="3">
                  <c:v>26.791499999999999</c:v>
                </c:pt>
              </c:numCache>
            </c:numRef>
          </c:xVal>
          <c:yVal>
            <c:numRef>
              <c:f>Standards!$G$10:$G$13</c:f>
              <c:numCache>
                <c:formatCode>General</c:formatCode>
                <c:ptCount val="4"/>
                <c:pt idx="0">
                  <c:v>0</c:v>
                </c:pt>
                <c:pt idx="1">
                  <c:v>63070</c:v>
                </c:pt>
                <c:pt idx="2">
                  <c:v>129221</c:v>
                </c:pt>
                <c:pt idx="3">
                  <c:v>317739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3C-4200-99A8-1B6E3F80F7B6}"/>
            </c:ext>
          </c:extLst>
        </c:ser>
        <c:ser>
          <c:idx val="1"/>
          <c:order val="1"/>
          <c:tx>
            <c:v>DNAN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2586395450568678E-2"/>
                  <c:y val="0.22676800816564596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2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Standards!$I$10:$I$13</c:f>
              <c:numCache>
                <c:formatCode>0</c:formatCode>
                <c:ptCount val="4"/>
                <c:pt idx="0">
                  <c:v>0</c:v>
                </c:pt>
                <c:pt idx="1">
                  <c:v>3.2351999999999999</c:v>
                </c:pt>
                <c:pt idx="2">
                  <c:v>6.4703999999999997</c:v>
                </c:pt>
                <c:pt idx="3">
                  <c:v>16.175999999999998</c:v>
                </c:pt>
              </c:numCache>
            </c:numRef>
          </c:xVal>
          <c:yVal>
            <c:numRef>
              <c:f>Standards!$K$10:$K$13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67639</c:v>
                </c:pt>
                <c:pt idx="2">
                  <c:v>137009</c:v>
                </c:pt>
                <c:pt idx="3" formatCode="General">
                  <c:v>336655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3C-4200-99A8-1B6E3F80F7B6}"/>
            </c:ext>
          </c:extLst>
        </c:ser>
        <c:ser>
          <c:idx val="2"/>
          <c:order val="2"/>
          <c:tx>
            <c:v>RDX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72790901137357"/>
                  <c:y val="0.20731226305045203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Standards!$M$10:$M$13</c:f>
              <c:numCache>
                <c:formatCode>0</c:formatCode>
                <c:ptCount val="4"/>
                <c:pt idx="0">
                  <c:v>0</c:v>
                </c:pt>
                <c:pt idx="1">
                  <c:v>1.5165</c:v>
                </c:pt>
                <c:pt idx="2">
                  <c:v>3.0329999999999999</c:v>
                </c:pt>
                <c:pt idx="3">
                  <c:v>7.5824999999999996</c:v>
                </c:pt>
              </c:numCache>
            </c:numRef>
          </c:xVal>
          <c:yVal>
            <c:numRef>
              <c:f>Standards!$O$10:$O$13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23641</c:v>
                </c:pt>
                <c:pt idx="2">
                  <c:v>55772</c:v>
                </c:pt>
                <c:pt idx="3" formatCode="General">
                  <c:v>135433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83C-4200-99A8-1B6E3F80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0352"/>
        <c:axId val="871754016"/>
      </c:scatterChart>
      <c:valAx>
        <c:axId val="56983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54016"/>
        <c:crosses val="autoZero"/>
        <c:crossBetween val="midCat"/>
      </c:valAx>
      <c:valAx>
        <c:axId val="8717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Calibration line (05/05/21)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NTO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5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Standards!$E$10:$E$13</c:f>
              <c:numCache>
                <c:formatCode>0</c:formatCode>
                <c:ptCount val="4"/>
                <c:pt idx="0">
                  <c:v>0</c:v>
                </c:pt>
                <c:pt idx="1">
                  <c:v>5.3582999999999998</c:v>
                </c:pt>
                <c:pt idx="2">
                  <c:v>10.7166</c:v>
                </c:pt>
                <c:pt idx="3">
                  <c:v>26.791499999999999</c:v>
                </c:pt>
              </c:numCache>
            </c:numRef>
          </c:xVal>
          <c:yVal>
            <c:numRef>
              <c:f>Standards!$F$10:$F$13</c:f>
              <c:numCache>
                <c:formatCode>General</c:formatCode>
                <c:ptCount val="4"/>
                <c:pt idx="0">
                  <c:v>0</c:v>
                </c:pt>
                <c:pt idx="1">
                  <c:v>36406</c:v>
                </c:pt>
                <c:pt idx="2">
                  <c:v>121609</c:v>
                </c:pt>
                <c:pt idx="3">
                  <c:v>315022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B7-42AC-8683-071A55CFE382}"/>
            </c:ext>
          </c:extLst>
        </c:ser>
        <c:ser>
          <c:idx val="1"/>
          <c:order val="1"/>
          <c:tx>
            <c:v>DNAN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2586395450568678E-2"/>
                  <c:y val="0.22676800816564596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2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Standards!$I$10:$I$13</c:f>
              <c:numCache>
                <c:formatCode>0</c:formatCode>
                <c:ptCount val="4"/>
                <c:pt idx="0">
                  <c:v>0</c:v>
                </c:pt>
                <c:pt idx="1">
                  <c:v>3.2351999999999999</c:v>
                </c:pt>
                <c:pt idx="2">
                  <c:v>6.4703999999999997</c:v>
                </c:pt>
                <c:pt idx="3">
                  <c:v>16.175999999999998</c:v>
                </c:pt>
              </c:numCache>
            </c:numRef>
          </c:xVal>
          <c:yVal>
            <c:numRef>
              <c:f>Standards!$J$10:$J$13</c:f>
              <c:numCache>
                <c:formatCode>General</c:formatCode>
                <c:ptCount val="4"/>
                <c:pt idx="0">
                  <c:v>0</c:v>
                </c:pt>
                <c:pt idx="1">
                  <c:v>40056</c:v>
                </c:pt>
                <c:pt idx="2">
                  <c:v>131218</c:v>
                </c:pt>
                <c:pt idx="3">
                  <c:v>334740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B7-42AC-8683-071A55CFE382}"/>
            </c:ext>
          </c:extLst>
        </c:ser>
        <c:ser>
          <c:idx val="2"/>
          <c:order val="2"/>
          <c:tx>
            <c:v>RDX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72790901137357"/>
                  <c:y val="0.20731226305045203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Standards!$M$10:$M$13</c:f>
              <c:numCache>
                <c:formatCode>0</c:formatCode>
                <c:ptCount val="4"/>
                <c:pt idx="0">
                  <c:v>0</c:v>
                </c:pt>
                <c:pt idx="1">
                  <c:v>1.5165</c:v>
                </c:pt>
                <c:pt idx="2">
                  <c:v>3.0329999999999999</c:v>
                </c:pt>
                <c:pt idx="3">
                  <c:v>7.5824999999999996</c:v>
                </c:pt>
              </c:numCache>
            </c:numRef>
          </c:xVal>
          <c:yVal>
            <c:numRef>
              <c:f>Standards!$N$10:$N$13</c:f>
              <c:numCache>
                <c:formatCode>General</c:formatCode>
                <c:ptCount val="4"/>
                <c:pt idx="0">
                  <c:v>0</c:v>
                </c:pt>
                <c:pt idx="1">
                  <c:v>15938</c:v>
                </c:pt>
                <c:pt idx="2">
                  <c:v>53113</c:v>
                </c:pt>
                <c:pt idx="3">
                  <c:v>134129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B7-42AC-8683-071A55CFE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30352"/>
        <c:axId val="871754016"/>
      </c:scatterChart>
      <c:valAx>
        <c:axId val="56983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54016"/>
        <c:crosses val="autoZero"/>
        <c:crossBetween val="midCat"/>
      </c:valAx>
      <c:valAx>
        <c:axId val="8717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3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Calibration line (16/06/21)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NTO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54505686789152E-2"/>
                  <c:y val="0.28171697287839026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5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Standards!$E$10:$E$14</c:f>
              <c:numCache>
                <c:formatCode>0</c:formatCode>
                <c:ptCount val="5"/>
                <c:pt idx="0">
                  <c:v>0</c:v>
                </c:pt>
                <c:pt idx="1">
                  <c:v>5.3582999999999998</c:v>
                </c:pt>
                <c:pt idx="2">
                  <c:v>10.7166</c:v>
                </c:pt>
                <c:pt idx="3">
                  <c:v>26.791499999999999</c:v>
                </c:pt>
                <c:pt idx="4">
                  <c:v>2.6791499999999999</c:v>
                </c:pt>
              </c:numCache>
            </c:numRef>
          </c:xVal>
          <c:yVal>
            <c:numRef>
              <c:f>Standards!$H$10:$H$14</c:f>
              <c:numCache>
                <c:formatCode>General</c:formatCode>
                <c:ptCount val="5"/>
                <c:pt idx="0">
                  <c:v>0</c:v>
                </c:pt>
                <c:pt idx="2">
                  <c:v>125539</c:v>
                </c:pt>
                <c:pt idx="3">
                  <c:v>310120</c:v>
                </c:pt>
                <c:pt idx="4">
                  <c:v>27305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A6-40E6-A211-C1CB3B360333}"/>
            </c:ext>
          </c:extLst>
        </c:ser>
        <c:ser>
          <c:idx val="1"/>
          <c:order val="1"/>
          <c:tx>
            <c:v>DNAN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2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Standards!$I$10:$I$14</c:f>
              <c:numCache>
                <c:formatCode>0</c:formatCode>
                <c:ptCount val="5"/>
                <c:pt idx="0">
                  <c:v>0</c:v>
                </c:pt>
                <c:pt idx="1">
                  <c:v>3.2351999999999999</c:v>
                </c:pt>
                <c:pt idx="2">
                  <c:v>6.4703999999999997</c:v>
                </c:pt>
                <c:pt idx="3">
                  <c:v>16.175999999999998</c:v>
                </c:pt>
                <c:pt idx="4">
                  <c:v>1.6175999999999999</c:v>
                </c:pt>
              </c:numCache>
            </c:numRef>
          </c:xVal>
          <c:yVal>
            <c:numRef>
              <c:f>Standards!$L$10:$L$14</c:f>
              <c:numCache>
                <c:formatCode>General</c:formatCode>
                <c:ptCount val="5"/>
                <c:pt idx="0">
                  <c:v>0</c:v>
                </c:pt>
                <c:pt idx="2" formatCode="0">
                  <c:v>131918</c:v>
                </c:pt>
                <c:pt idx="3">
                  <c:v>326365</c:v>
                </c:pt>
                <c:pt idx="4" formatCode="0">
                  <c:v>28565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A6-40E6-A211-C1CB3B360333}"/>
            </c:ext>
          </c:extLst>
        </c:ser>
        <c:ser>
          <c:idx val="2"/>
          <c:order val="2"/>
          <c:tx>
            <c:v>RDX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658466711268935E-2"/>
                  <c:y val="-5.9139690871974335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1270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Standards!$M$10:$M$14</c:f>
              <c:numCache>
                <c:formatCode>0</c:formatCode>
                <c:ptCount val="5"/>
                <c:pt idx="0">
                  <c:v>0</c:v>
                </c:pt>
                <c:pt idx="1">
                  <c:v>1.5165</c:v>
                </c:pt>
                <c:pt idx="2">
                  <c:v>3.0329999999999999</c:v>
                </c:pt>
                <c:pt idx="3">
                  <c:v>7.5824999999999996</c:v>
                </c:pt>
                <c:pt idx="4">
                  <c:v>0.75824999999999998</c:v>
                </c:pt>
              </c:numCache>
            </c:numRef>
          </c:xVal>
          <c:yVal>
            <c:numRef>
              <c:f>Standards!$P$10:$P$14</c:f>
              <c:numCache>
                <c:formatCode>General</c:formatCode>
                <c:ptCount val="5"/>
                <c:pt idx="0">
                  <c:v>0</c:v>
                </c:pt>
                <c:pt idx="2">
                  <c:v>53184</c:v>
                </c:pt>
                <c:pt idx="3">
                  <c:v>133655</c:v>
                </c:pt>
                <c:pt idx="4">
                  <c:v>13397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A6-40E6-A211-C1CB3B36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470031"/>
        <c:axId val="1058472943"/>
      </c:scatterChart>
      <c:valAx>
        <c:axId val="1058470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472943"/>
        <c:crosses val="autoZero"/>
        <c:crossBetween val="midCat"/>
      </c:valAx>
      <c:valAx>
        <c:axId val="10584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470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recovered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days'!$AA$5,'0 days'!$AA$8,'0 days'!$AA$11,'0 days'!$AA$14)</c:f>
                <c:numCache>
                  <c:formatCode>General</c:formatCode>
                  <c:ptCount val="4"/>
                  <c:pt idx="0">
                    <c:v>4.5288888731233934</c:v>
                  </c:pt>
                  <c:pt idx="1">
                    <c:v>2.3151923963118772</c:v>
                  </c:pt>
                  <c:pt idx="2">
                    <c:v>1.1818757713091634</c:v>
                  </c:pt>
                  <c:pt idx="3">
                    <c:v>3.4803928634659678</c:v>
                  </c:pt>
                </c:numCache>
              </c:numRef>
            </c:plus>
            <c:minus>
              <c:numRef>
                <c:f>('0 days'!$AA$5,'0 days'!$AA$8,'0 days'!$AA$11,'0 days'!$AA$14)</c:f>
                <c:numCache>
                  <c:formatCode>General</c:formatCode>
                  <c:ptCount val="4"/>
                  <c:pt idx="0">
                    <c:v>4.5288888731233934</c:v>
                  </c:pt>
                  <c:pt idx="1">
                    <c:v>2.3151923963118772</c:v>
                  </c:pt>
                  <c:pt idx="2">
                    <c:v>1.1818757713091634</c:v>
                  </c:pt>
                  <c:pt idx="3">
                    <c:v>3.4803928634659678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SS</c:v>
              </c:pt>
              <c:pt idx="1">
                <c:v> SL</c:v>
              </c:pt>
              <c:pt idx="2">
                <c:v> NS</c:v>
              </c:pt>
              <c:pt idx="3">
                <c:v> NL</c:v>
              </c:pt>
            </c:strLit>
          </c:cat>
          <c:val>
            <c:numRef>
              <c:f>('0 days'!$AA$4,'0 days'!$AA$7,'0 days'!$AA$10,'0 days'!$AA$13)</c:f>
              <c:numCache>
                <c:formatCode>0</c:formatCode>
                <c:ptCount val="4"/>
                <c:pt idx="0">
                  <c:v>82.766571341503948</c:v>
                </c:pt>
                <c:pt idx="1">
                  <c:v>71.467999759255122</c:v>
                </c:pt>
                <c:pt idx="2">
                  <c:v>82.135567855051789</c:v>
                </c:pt>
                <c:pt idx="3">
                  <c:v>48.922045184207207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E-4E55-9418-42106FA17123}"/>
            </c:ext>
          </c:extLst>
        </c:ser>
        <c:ser>
          <c:idx val="1"/>
          <c:order val="1"/>
          <c:tx>
            <c:v>DNAN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days'!$AB$5,'0 days'!$AB$8,'0 days'!$AB$11,'0 days'!$AB$14)</c:f>
                <c:numCache>
                  <c:formatCode>General</c:formatCode>
                  <c:ptCount val="4"/>
                  <c:pt idx="0">
                    <c:v>1.3123076476729103</c:v>
                  </c:pt>
                  <c:pt idx="1">
                    <c:v>8.1366763995028517</c:v>
                  </c:pt>
                  <c:pt idx="2">
                    <c:v>1.0955071694775431</c:v>
                  </c:pt>
                  <c:pt idx="3">
                    <c:v>7.2220872863136991</c:v>
                  </c:pt>
                </c:numCache>
              </c:numRef>
            </c:plus>
            <c:minus>
              <c:numRef>
                <c:f>('0 days'!$AB$5,'0 days'!$AB$8,'0 days'!$AB$11,'0 days'!$AB$14)</c:f>
                <c:numCache>
                  <c:formatCode>General</c:formatCode>
                  <c:ptCount val="4"/>
                  <c:pt idx="0">
                    <c:v>1.3123076476729103</c:v>
                  </c:pt>
                  <c:pt idx="1">
                    <c:v>8.1366763995028517</c:v>
                  </c:pt>
                  <c:pt idx="2">
                    <c:v>1.0955071694775431</c:v>
                  </c:pt>
                  <c:pt idx="3">
                    <c:v>7.2220872863136991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SS</c:v>
              </c:pt>
              <c:pt idx="1">
                <c:v> SL</c:v>
              </c:pt>
              <c:pt idx="2">
                <c:v> NS</c:v>
              </c:pt>
              <c:pt idx="3">
                <c:v> NL</c:v>
              </c:pt>
            </c:strLit>
          </c:cat>
          <c:val>
            <c:numRef>
              <c:f>('0 days'!$AB$4,'0 days'!$AB$7,'0 days'!$AB$10,'0 days'!$AB$13)</c:f>
              <c:numCache>
                <c:formatCode>0</c:formatCode>
                <c:ptCount val="4"/>
                <c:pt idx="0">
                  <c:v>86.248876054982347</c:v>
                </c:pt>
                <c:pt idx="1">
                  <c:v>47.173362816686442</c:v>
                </c:pt>
                <c:pt idx="2">
                  <c:v>85.246704464086605</c:v>
                </c:pt>
                <c:pt idx="3">
                  <c:v>50.173823685232435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E-4E55-9418-42106FA17123}"/>
            </c:ext>
          </c:extLst>
        </c:ser>
        <c:ser>
          <c:idx val="2"/>
          <c:order val="2"/>
          <c:tx>
            <c:v>RDX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days'!$AC$5,'0 days'!$AC$8,'0 days'!$AC$11,'0 days'!$AC$14)</c:f>
                <c:numCache>
                  <c:formatCode>General</c:formatCode>
                  <c:ptCount val="4"/>
                  <c:pt idx="0">
                    <c:v>3.0254997506063446</c:v>
                  </c:pt>
                  <c:pt idx="1">
                    <c:v>6.030229619560993</c:v>
                  </c:pt>
                  <c:pt idx="2">
                    <c:v>0.34883362984624744</c:v>
                  </c:pt>
                  <c:pt idx="3">
                    <c:v>5.3402244970081254</c:v>
                  </c:pt>
                </c:numCache>
              </c:numRef>
            </c:plus>
            <c:minus>
              <c:numRef>
                <c:f>('0 days'!$AC$5,'0 days'!$AC$8,'0 days'!$AC$11,'0 days'!$AC$14)</c:f>
                <c:numCache>
                  <c:formatCode>General</c:formatCode>
                  <c:ptCount val="4"/>
                  <c:pt idx="0">
                    <c:v>3.0254997506063446</c:v>
                  </c:pt>
                  <c:pt idx="1">
                    <c:v>6.030229619560993</c:v>
                  </c:pt>
                  <c:pt idx="2">
                    <c:v>0.34883362984624744</c:v>
                  </c:pt>
                  <c:pt idx="3">
                    <c:v>5.3402244970081254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4"/>
              <c:pt idx="0">
                <c:v>SS</c:v>
              </c:pt>
              <c:pt idx="1">
                <c:v> SL</c:v>
              </c:pt>
              <c:pt idx="2">
                <c:v> NS</c:v>
              </c:pt>
              <c:pt idx="3">
                <c:v> NL</c:v>
              </c:pt>
            </c:strLit>
          </c:cat>
          <c:val>
            <c:numRef>
              <c:f>('0 days'!$AC$4,'0 days'!$AC$7,'0 days'!$AC$10,'0 days'!$AC$13)</c:f>
              <c:numCache>
                <c:formatCode>0</c:formatCode>
                <c:ptCount val="4"/>
                <c:pt idx="0">
                  <c:v>87.627421463753493</c:v>
                </c:pt>
                <c:pt idx="1">
                  <c:v>52.834138569220976</c:v>
                </c:pt>
                <c:pt idx="2">
                  <c:v>86.989792481406596</c:v>
                </c:pt>
                <c:pt idx="3">
                  <c:v>51.497822120953565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E-4E55-9418-42106FA1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8374992"/>
        <c:axId val="1758369168"/>
      </c:barChart>
      <c:catAx>
        <c:axId val="175837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369168"/>
        <c:crosses val="autoZero"/>
        <c:auto val="1"/>
        <c:lblAlgn val="ctr"/>
        <c:lblOffset val="100"/>
        <c:noMultiLvlLbl val="0"/>
      </c:catAx>
      <c:valAx>
        <c:axId val="175836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recovered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37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recovered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days'!$AA$5,'0 days'!$AA$8,'0 days'!$AA$11,'0 days'!$AA$14)</c:f>
                <c:numCache>
                  <c:formatCode>General</c:formatCode>
                  <c:ptCount val="4"/>
                  <c:pt idx="0">
                    <c:v>4.5288888731233934</c:v>
                  </c:pt>
                  <c:pt idx="1">
                    <c:v>2.3151923963118772</c:v>
                  </c:pt>
                  <c:pt idx="2">
                    <c:v>1.1818757713091634</c:v>
                  </c:pt>
                  <c:pt idx="3">
                    <c:v>3.4803928634659678</c:v>
                  </c:pt>
                </c:numCache>
              </c:numRef>
            </c:plus>
            <c:minus>
              <c:numRef>
                <c:f>('0 days'!$AA$5,'0 days'!$AA$8,'0 days'!$AA$11,'0 days'!$AA$14)</c:f>
                <c:numCache>
                  <c:formatCode>General</c:formatCode>
                  <c:ptCount val="4"/>
                  <c:pt idx="0">
                    <c:v>4.5288888731233934</c:v>
                  </c:pt>
                  <c:pt idx="1">
                    <c:v>2.3151923963118772</c:v>
                  </c:pt>
                  <c:pt idx="2">
                    <c:v>1.1818757713091634</c:v>
                  </c:pt>
                  <c:pt idx="3">
                    <c:v>3.4803928634659678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Sand</c:v>
              </c:pt>
              <c:pt idx="1">
                <c:v> Sandy loam</c:v>
              </c:pt>
            </c:strLit>
          </c:cat>
          <c:val>
            <c:numRef>
              <c:f>('0 days'!$AA$10,'0 days'!$AA$13)</c:f>
              <c:numCache>
                <c:formatCode>0</c:formatCode>
                <c:ptCount val="2"/>
                <c:pt idx="0">
                  <c:v>82.135567855051789</c:v>
                </c:pt>
                <c:pt idx="1">
                  <c:v>48.922045184207207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F-4A6D-B0D2-175FEDA10CC3}"/>
            </c:ext>
          </c:extLst>
        </c:ser>
        <c:ser>
          <c:idx val="1"/>
          <c:order val="1"/>
          <c:tx>
            <c:v>DNAN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days'!$AB$5,'0 days'!$AB$8,'0 days'!$AB$11,'0 days'!$AB$14)</c:f>
                <c:numCache>
                  <c:formatCode>General</c:formatCode>
                  <c:ptCount val="4"/>
                  <c:pt idx="0">
                    <c:v>1.3123076476729103</c:v>
                  </c:pt>
                  <c:pt idx="1">
                    <c:v>8.1366763995028517</c:v>
                  </c:pt>
                  <c:pt idx="2">
                    <c:v>1.0955071694775431</c:v>
                  </c:pt>
                  <c:pt idx="3">
                    <c:v>7.2220872863136991</c:v>
                  </c:pt>
                </c:numCache>
              </c:numRef>
            </c:plus>
            <c:minus>
              <c:numRef>
                <c:f>('0 days'!$AB$5,'0 days'!$AB$8,'0 days'!$AB$11,'0 days'!$AB$14)</c:f>
                <c:numCache>
                  <c:formatCode>General</c:formatCode>
                  <c:ptCount val="4"/>
                  <c:pt idx="0">
                    <c:v>1.3123076476729103</c:v>
                  </c:pt>
                  <c:pt idx="1">
                    <c:v>8.1366763995028517</c:v>
                  </c:pt>
                  <c:pt idx="2">
                    <c:v>1.0955071694775431</c:v>
                  </c:pt>
                  <c:pt idx="3">
                    <c:v>7.2220872863136991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Sand</c:v>
              </c:pt>
              <c:pt idx="1">
                <c:v> Sandy loam</c:v>
              </c:pt>
            </c:strLit>
          </c:cat>
          <c:val>
            <c:numRef>
              <c:f>('0 days'!$AB$10,'0 days'!$AB$13)</c:f>
              <c:numCache>
                <c:formatCode>0</c:formatCode>
                <c:ptCount val="2"/>
                <c:pt idx="0">
                  <c:v>85.246704464086605</c:v>
                </c:pt>
                <c:pt idx="1">
                  <c:v>50.173823685232435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F-4A6D-B0D2-175FEDA10CC3}"/>
            </c:ext>
          </c:extLst>
        </c:ser>
        <c:ser>
          <c:idx val="2"/>
          <c:order val="2"/>
          <c:tx>
            <c:v>RDX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('0 days'!$AC$5,'0 days'!$AC$8,'0 days'!$AC$11,'0 days'!$AC$14)</c:f>
                <c:numCache>
                  <c:formatCode>General</c:formatCode>
                  <c:ptCount val="4"/>
                  <c:pt idx="0">
                    <c:v>3.0254997506063446</c:v>
                  </c:pt>
                  <c:pt idx="1">
                    <c:v>6.030229619560993</c:v>
                  </c:pt>
                  <c:pt idx="2">
                    <c:v>0.34883362984624744</c:v>
                  </c:pt>
                  <c:pt idx="3">
                    <c:v>5.3402244970081254</c:v>
                  </c:pt>
                </c:numCache>
              </c:numRef>
            </c:plus>
            <c:minus>
              <c:numRef>
                <c:f>('0 days'!$AC$5,'0 days'!$AC$8,'0 days'!$AC$11,'0 days'!$AC$14)</c:f>
                <c:numCache>
                  <c:formatCode>General</c:formatCode>
                  <c:ptCount val="4"/>
                  <c:pt idx="0">
                    <c:v>3.0254997506063446</c:v>
                  </c:pt>
                  <c:pt idx="1">
                    <c:v>6.030229619560993</c:v>
                  </c:pt>
                  <c:pt idx="2">
                    <c:v>0.34883362984624744</c:v>
                  </c:pt>
                  <c:pt idx="3">
                    <c:v>5.3402244970081254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Sand</c:v>
              </c:pt>
              <c:pt idx="1">
                <c:v> Sandy loam</c:v>
              </c:pt>
            </c:strLit>
          </c:cat>
          <c:val>
            <c:numRef>
              <c:f>('0 days'!$AC$10,'0 days'!$AC$13)</c:f>
              <c:numCache>
                <c:formatCode>0</c:formatCode>
                <c:ptCount val="2"/>
                <c:pt idx="0">
                  <c:v>86.989792481406596</c:v>
                </c:pt>
                <c:pt idx="1">
                  <c:v>51.497822120953565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F-4A6D-B0D2-175FEDA1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8374992"/>
        <c:axId val="1758369168"/>
      </c:barChart>
      <c:catAx>
        <c:axId val="175837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369168"/>
        <c:crosses val="autoZero"/>
        <c:auto val="1"/>
        <c:lblAlgn val="ctr"/>
        <c:lblOffset val="100"/>
        <c:noMultiLvlLbl val="0"/>
      </c:catAx>
      <c:valAx>
        <c:axId val="1758369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recovered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37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314960</xdr:colOff>
      <xdr:row>13</xdr:row>
      <xdr:rowOff>69426</xdr:rowOff>
    </xdr:from>
    <xdr:to>
      <xdr:col>17</xdr:col>
      <xdr:colOff>528320</xdr:colOff>
      <xdr:row>23</xdr:row>
      <xdr:rowOff>38947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09093" y="2490893"/>
          <a:ext cx="3261360" cy="1832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Tubes:</a:t>
          </a:r>
        </a:p>
        <a:p>
          <a:r>
            <a:rPr lang="en-GB" sz="1100"/>
            <a:t>1-24</a:t>
          </a:r>
          <a:r>
            <a:rPr lang="en-GB" sz="1100" baseline="0"/>
            <a:t> --&gt; sterilized sand + 3 ml IMX</a:t>
          </a:r>
        </a:p>
        <a:p>
          <a:r>
            <a:rPr lang="en-GB" sz="1100" baseline="0"/>
            <a:t>22-24 --&gt; sterilized sand + 3 ml water</a:t>
          </a:r>
        </a:p>
        <a:p>
          <a:r>
            <a:rPr lang="en-GB" sz="1100" baseline="0"/>
            <a:t>25-45 --&gt; sterilized loam + 5 ml IMX</a:t>
          </a:r>
        </a:p>
        <a:p>
          <a:r>
            <a:rPr lang="en-GB" sz="1100" baseline="0"/>
            <a:t>46-48 --&gt; sterilized loam + 5 ml water</a:t>
          </a:r>
        </a:p>
        <a:p>
          <a:r>
            <a:rPr lang="en-GB" sz="1100" baseline="0"/>
            <a:t>49-69 --&gt; normal sand + 3 mL IMX</a:t>
          </a:r>
        </a:p>
        <a:p>
          <a:r>
            <a:rPr lang="en-GB" sz="1100" baseline="0"/>
            <a:t>70-72 --&gt; normal sand + 3 ml water</a:t>
          </a:r>
        </a:p>
        <a:p>
          <a:r>
            <a:rPr lang="en-GB" sz="1100" baseline="0"/>
            <a:t>73-93 --&gt; normal loam + 5 ml IMX</a:t>
          </a:r>
        </a:p>
        <a:p>
          <a:r>
            <a:rPr lang="en-GB" sz="1100" baseline="0"/>
            <a:t>94-96 --&gt; normal loam + 5 ml water</a:t>
          </a:r>
        </a:p>
        <a:p>
          <a:r>
            <a:rPr lang="en-GB" sz="1100" baseline="0"/>
            <a:t>97 --&gt; 3ml IMX [200 ppm]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12</xdr:col>
      <xdr:colOff>313266</xdr:colOff>
      <xdr:row>3</xdr:row>
      <xdr:rowOff>50800</xdr:rowOff>
    </xdr:from>
    <xdr:to>
      <xdr:col>18</xdr:col>
      <xdr:colOff>419947</xdr:colOff>
      <xdr:row>13</xdr:row>
      <xdr:rowOff>20320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7399" y="609600"/>
          <a:ext cx="3764281" cy="1832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Sampling:</a:t>
          </a:r>
        </a:p>
        <a:p>
          <a:r>
            <a:rPr lang="en-GB" sz="1100" baseline="0"/>
            <a:t>- Day 0 --&gt; 1,2,3,22,25,26,27,46,49,50,51,70, 73,74,75,94</a:t>
          </a:r>
        </a:p>
        <a:p>
          <a:r>
            <a:rPr lang="en-GB" sz="1100" baseline="0"/>
            <a:t>- Day 1 --&gt; 4,5,6,28,29,30,52,53,54,76,77,78</a:t>
          </a:r>
        </a:p>
        <a:p>
          <a:r>
            <a:rPr lang="en-GB" sz="1100" baseline="0"/>
            <a:t>- Day 3 --&gt; 7,8,9,31,32,33,55,56,57,79,80,81</a:t>
          </a:r>
        </a:p>
        <a:p>
          <a:r>
            <a:rPr lang="en-GB" sz="1100" baseline="0"/>
            <a:t>- Day 7 --&gt; 10,11,12,23,34,35,36,47,58,59,60,71,82,83,84,95</a:t>
          </a:r>
        </a:p>
        <a:p>
          <a:r>
            <a:rPr lang="en-GB" sz="1100" baseline="0"/>
            <a:t>- Day 15 --&gt; 13,14,15,37,38,39,61,62,63,85,86,87</a:t>
          </a:r>
        </a:p>
        <a:p>
          <a:r>
            <a:rPr lang="en-GB" sz="1100" baseline="0"/>
            <a:t>- Day 28 --&gt; 16,17,18,40,41,42,64,65,66,88,89,90</a:t>
          </a:r>
        </a:p>
        <a:p>
          <a:r>
            <a:rPr lang="en-GB" sz="1100" baseline="0"/>
            <a:t>- Day 56 --&gt; 19,20,21,24,43,44,45,48,66,67,68,72,91,92,93,96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95250</xdr:rowOff>
    </xdr:from>
    <xdr:to>
      <xdr:col>6</xdr:col>
      <xdr:colOff>350520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446254-D6D0-4EC1-B1A2-08E6A5E70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20</xdr:row>
      <xdr:rowOff>114300</xdr:rowOff>
    </xdr:from>
    <xdr:to>
      <xdr:col>15</xdr:col>
      <xdr:colOff>426720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AD2DDE-E1F5-4236-A742-7176E09A3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561975</xdr:colOff>
      <xdr:row>20</xdr:row>
      <xdr:rowOff>147638</xdr:rowOff>
    </xdr:from>
    <xdr:to>
      <xdr:col>25</xdr:col>
      <xdr:colOff>200025</xdr:colOff>
      <xdr:row>35</xdr:row>
      <xdr:rowOff>176213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50F60-FAD7-4C9B-9B64-25F23F56F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307521</xdr:colOff>
      <xdr:row>20</xdr:row>
      <xdr:rowOff>37419</xdr:rowOff>
    </xdr:from>
    <xdr:to>
      <xdr:col>21</xdr:col>
      <xdr:colOff>2721</xdr:colOff>
      <xdr:row>35</xdr:row>
      <xdr:rowOff>70077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B5898D-C9AE-4BBF-A8B5-5E96A13F0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43543</xdr:colOff>
      <xdr:row>20</xdr:row>
      <xdr:rowOff>32656</xdr:rowOff>
    </xdr:from>
    <xdr:to>
      <xdr:col>27</xdr:col>
      <xdr:colOff>381000</xdr:colOff>
      <xdr:row>35</xdr:row>
      <xdr:rowOff>65314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F5DB62-0D20-49A9-AEF4-B61B83ADF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zoomScale="90" zoomScaleNormal="90" workbookViewId="0">
      <selection activeCell="K22" sqref="K22:K24"/>
    </sheetView>
  </sheetViews>
  <sheetFormatPr defaultRowHeight="14.4" x14ac:dyDescent="0.3"/>
  <cols>
    <col min="1" max="1" width="6.5546875" customWidth="1"/>
    <col min="2" max="2" width="12.77734375" customWidth="1"/>
    <col min="5" max="5" width="12.5546875" customWidth="1"/>
    <col min="8" max="8" width="11.77734375" customWidth="1"/>
    <col min="11" max="11" width="12.109375" customWidth="1"/>
  </cols>
  <sheetData>
    <row r="1" spans="1:12" x14ac:dyDescent="0.3">
      <c r="A1" t="s">
        <v>39</v>
      </c>
    </row>
    <row r="3" spans="1:12" x14ac:dyDescent="0.3">
      <c r="A3" s="35" t="s">
        <v>0</v>
      </c>
      <c r="B3" s="35" t="s">
        <v>37</v>
      </c>
      <c r="C3" s="35" t="s">
        <v>38</v>
      </c>
      <c r="D3" s="35" t="s">
        <v>0</v>
      </c>
      <c r="E3" s="35" t="s">
        <v>37</v>
      </c>
      <c r="F3" s="35" t="s">
        <v>38</v>
      </c>
      <c r="G3" s="35" t="s">
        <v>0</v>
      </c>
      <c r="H3" s="35" t="s">
        <v>37</v>
      </c>
      <c r="I3" s="35" t="s">
        <v>38</v>
      </c>
      <c r="J3" s="35" t="s">
        <v>0</v>
      </c>
      <c r="K3" s="35" t="s">
        <v>37</v>
      </c>
      <c r="L3" s="35" t="s">
        <v>38</v>
      </c>
    </row>
    <row r="4" spans="1:12" x14ac:dyDescent="0.3">
      <c r="A4" s="1">
        <v>1</v>
      </c>
      <c r="B4" s="1">
        <v>10.02</v>
      </c>
      <c r="C4" s="1">
        <v>0</v>
      </c>
      <c r="D4" s="6">
        <v>25</v>
      </c>
      <c r="E4" s="6">
        <v>10.02</v>
      </c>
      <c r="F4" s="6">
        <v>0</v>
      </c>
      <c r="G4" s="7">
        <v>49</v>
      </c>
      <c r="H4" s="7">
        <v>10.039999999999999</v>
      </c>
      <c r="I4" s="7">
        <v>0</v>
      </c>
      <c r="J4" s="8">
        <v>73</v>
      </c>
      <c r="K4" s="8">
        <v>9.99</v>
      </c>
      <c r="L4" s="8">
        <v>0</v>
      </c>
    </row>
    <row r="5" spans="1:12" x14ac:dyDescent="0.3">
      <c r="A5" s="1">
        <v>2</v>
      </c>
      <c r="B5" s="1">
        <v>10.01</v>
      </c>
      <c r="C5" s="1">
        <v>0</v>
      </c>
      <c r="D5" s="6">
        <v>26</v>
      </c>
      <c r="E5" s="6">
        <v>10.01</v>
      </c>
      <c r="F5" s="6">
        <v>0</v>
      </c>
      <c r="G5" s="7">
        <v>50</v>
      </c>
      <c r="H5" s="7">
        <v>9.98</v>
      </c>
      <c r="I5" s="7">
        <v>0</v>
      </c>
      <c r="J5" s="8">
        <v>74</v>
      </c>
      <c r="K5" s="8">
        <v>10.039999999999999</v>
      </c>
      <c r="L5" s="8">
        <v>0</v>
      </c>
    </row>
    <row r="6" spans="1:12" x14ac:dyDescent="0.3">
      <c r="A6" s="1">
        <v>3</v>
      </c>
      <c r="B6" s="1">
        <v>10</v>
      </c>
      <c r="C6" s="1">
        <v>0</v>
      </c>
      <c r="D6" s="6">
        <v>27</v>
      </c>
      <c r="E6" s="6">
        <v>10.02</v>
      </c>
      <c r="F6" s="6">
        <v>0</v>
      </c>
      <c r="G6" s="7">
        <v>51</v>
      </c>
      <c r="H6" s="7">
        <v>10</v>
      </c>
      <c r="I6" s="7">
        <v>0</v>
      </c>
      <c r="J6" s="8">
        <v>75</v>
      </c>
      <c r="K6" s="8">
        <v>10.01</v>
      </c>
      <c r="L6" s="8">
        <v>0</v>
      </c>
    </row>
    <row r="7" spans="1:12" x14ac:dyDescent="0.3">
      <c r="A7" s="1">
        <v>4</v>
      </c>
      <c r="B7" s="1">
        <v>10</v>
      </c>
      <c r="C7" s="1">
        <v>1</v>
      </c>
      <c r="D7" s="6">
        <v>28</v>
      </c>
      <c r="E7" s="6">
        <v>10.01</v>
      </c>
      <c r="F7" s="6">
        <v>1</v>
      </c>
      <c r="G7" s="7">
        <v>52</v>
      </c>
      <c r="H7" s="7">
        <v>10.07</v>
      </c>
      <c r="I7" s="7">
        <v>1</v>
      </c>
      <c r="J7" s="8">
        <v>76</v>
      </c>
      <c r="K7" s="8">
        <v>10</v>
      </c>
      <c r="L7" s="8">
        <v>1</v>
      </c>
    </row>
    <row r="8" spans="1:12" x14ac:dyDescent="0.3">
      <c r="A8" s="1">
        <v>5</v>
      </c>
      <c r="B8" s="1">
        <v>10.029999999999999</v>
      </c>
      <c r="C8" s="1">
        <v>1</v>
      </c>
      <c r="D8" s="6">
        <v>29</v>
      </c>
      <c r="E8" s="6">
        <v>10.029999999999999</v>
      </c>
      <c r="F8" s="6">
        <v>1</v>
      </c>
      <c r="G8" s="7">
        <v>53</v>
      </c>
      <c r="H8" s="7">
        <v>10.029999999999999</v>
      </c>
      <c r="I8" s="7">
        <v>1</v>
      </c>
      <c r="J8" s="8">
        <v>77</v>
      </c>
      <c r="K8" s="8">
        <v>9.9600000000000009</v>
      </c>
      <c r="L8" s="8">
        <v>1</v>
      </c>
    </row>
    <row r="9" spans="1:12" x14ac:dyDescent="0.3">
      <c r="A9" s="1">
        <v>6</v>
      </c>
      <c r="B9" s="1">
        <v>10.01</v>
      </c>
      <c r="C9" s="1">
        <v>1</v>
      </c>
      <c r="D9" s="6">
        <v>30</v>
      </c>
      <c r="E9" s="6">
        <v>9.98</v>
      </c>
      <c r="F9" s="6">
        <v>1</v>
      </c>
      <c r="G9" s="7">
        <v>54</v>
      </c>
      <c r="H9" s="7">
        <v>9.9600000000000009</v>
      </c>
      <c r="I9" s="7">
        <v>1</v>
      </c>
      <c r="J9" s="8">
        <v>78</v>
      </c>
      <c r="K9" s="8">
        <v>10.029999999999999</v>
      </c>
      <c r="L9" s="8">
        <v>1</v>
      </c>
    </row>
    <row r="10" spans="1:12" x14ac:dyDescent="0.3">
      <c r="A10" s="1">
        <v>7</v>
      </c>
      <c r="B10" s="1">
        <v>10.09</v>
      </c>
      <c r="C10" s="1">
        <v>3</v>
      </c>
      <c r="D10" s="6">
        <v>31</v>
      </c>
      <c r="E10" s="6">
        <v>9.98</v>
      </c>
      <c r="F10" s="6">
        <v>3</v>
      </c>
      <c r="G10" s="7">
        <v>55</v>
      </c>
      <c r="H10" s="7">
        <v>9.99</v>
      </c>
      <c r="I10" s="7">
        <v>3</v>
      </c>
      <c r="J10" s="8">
        <v>79</v>
      </c>
      <c r="K10" s="8">
        <v>9.9700000000000006</v>
      </c>
      <c r="L10" s="8">
        <v>3</v>
      </c>
    </row>
    <row r="11" spans="1:12" x14ac:dyDescent="0.3">
      <c r="A11" s="1">
        <v>8</v>
      </c>
      <c r="B11" s="1">
        <v>10.050000000000001</v>
      </c>
      <c r="C11" s="1">
        <v>3</v>
      </c>
      <c r="D11" s="6">
        <v>32</v>
      </c>
      <c r="E11" s="6">
        <v>10.039999999999999</v>
      </c>
      <c r="F11" s="6">
        <v>3</v>
      </c>
      <c r="G11" s="7">
        <v>56</v>
      </c>
      <c r="H11" s="7">
        <v>10.01</v>
      </c>
      <c r="I11" s="7">
        <v>3</v>
      </c>
      <c r="J11" s="8">
        <v>80</v>
      </c>
      <c r="K11" s="8">
        <v>9.9600000000000009</v>
      </c>
      <c r="L11" s="8">
        <v>3</v>
      </c>
    </row>
    <row r="12" spans="1:12" x14ac:dyDescent="0.3">
      <c r="A12" s="1">
        <v>9</v>
      </c>
      <c r="B12" s="1">
        <v>10.06</v>
      </c>
      <c r="C12" s="1">
        <v>3</v>
      </c>
      <c r="D12" s="6">
        <v>33</v>
      </c>
      <c r="E12" s="6">
        <v>10.039999999999999</v>
      </c>
      <c r="F12" s="6">
        <v>3</v>
      </c>
      <c r="G12" s="7">
        <v>57</v>
      </c>
      <c r="H12" s="7">
        <v>9.98</v>
      </c>
      <c r="I12" s="7">
        <v>3</v>
      </c>
      <c r="J12" s="8">
        <v>81</v>
      </c>
      <c r="K12" s="8">
        <v>10.06</v>
      </c>
      <c r="L12" s="8">
        <v>3</v>
      </c>
    </row>
    <row r="13" spans="1:12" x14ac:dyDescent="0.3">
      <c r="A13" s="1">
        <v>10</v>
      </c>
      <c r="B13" s="1">
        <v>10</v>
      </c>
      <c r="C13" s="1">
        <v>7</v>
      </c>
      <c r="D13" s="6">
        <v>34</v>
      </c>
      <c r="E13" s="6">
        <v>10.029999999999999</v>
      </c>
      <c r="F13" s="6">
        <v>7</v>
      </c>
      <c r="G13" s="7">
        <v>58</v>
      </c>
      <c r="H13" s="7">
        <v>10</v>
      </c>
      <c r="I13" s="7">
        <v>7</v>
      </c>
      <c r="J13" s="8">
        <v>82</v>
      </c>
      <c r="K13" s="8">
        <v>10</v>
      </c>
      <c r="L13" s="8">
        <v>7</v>
      </c>
    </row>
    <row r="14" spans="1:12" x14ac:dyDescent="0.3">
      <c r="A14" s="1">
        <v>11</v>
      </c>
      <c r="B14" s="1">
        <v>10.039999999999999</v>
      </c>
      <c r="C14" s="1">
        <v>7</v>
      </c>
      <c r="D14" s="6">
        <v>35</v>
      </c>
      <c r="E14" s="6">
        <v>10.050000000000001</v>
      </c>
      <c r="F14" s="6">
        <v>7</v>
      </c>
      <c r="G14" s="7">
        <v>59</v>
      </c>
      <c r="H14" s="7">
        <v>9.99</v>
      </c>
      <c r="I14" s="7">
        <v>7</v>
      </c>
      <c r="J14" s="8">
        <v>83</v>
      </c>
      <c r="K14" s="8">
        <v>9.99</v>
      </c>
      <c r="L14" s="8">
        <v>7</v>
      </c>
    </row>
    <row r="15" spans="1:12" x14ac:dyDescent="0.3">
      <c r="A15" s="1">
        <v>12</v>
      </c>
      <c r="B15" s="1">
        <v>9.98</v>
      </c>
      <c r="C15" s="1">
        <v>7</v>
      </c>
      <c r="D15" s="6">
        <v>36</v>
      </c>
      <c r="E15" s="6">
        <v>9.98</v>
      </c>
      <c r="F15" s="6">
        <v>7</v>
      </c>
      <c r="G15" s="7">
        <v>60</v>
      </c>
      <c r="H15" s="7">
        <v>10.06</v>
      </c>
      <c r="I15" s="7">
        <v>7</v>
      </c>
      <c r="J15" s="8">
        <v>84</v>
      </c>
      <c r="K15" s="8">
        <v>9.9600000000000009</v>
      </c>
      <c r="L15" s="8">
        <v>7</v>
      </c>
    </row>
    <row r="16" spans="1:12" x14ac:dyDescent="0.3">
      <c r="A16" s="1">
        <v>13</v>
      </c>
      <c r="B16" s="1">
        <v>9.9700000000000006</v>
      </c>
      <c r="C16" s="1">
        <v>15</v>
      </c>
      <c r="D16" s="6">
        <v>37</v>
      </c>
      <c r="E16" s="6">
        <v>10</v>
      </c>
      <c r="F16" s="6">
        <v>15</v>
      </c>
      <c r="G16" s="7">
        <v>61</v>
      </c>
      <c r="H16" s="7">
        <v>9.99</v>
      </c>
      <c r="I16" s="7">
        <v>15</v>
      </c>
      <c r="J16" s="8">
        <v>85</v>
      </c>
      <c r="K16" s="8">
        <v>9.9700000000000006</v>
      </c>
      <c r="L16" s="8">
        <v>15</v>
      </c>
    </row>
    <row r="17" spans="1:12" x14ac:dyDescent="0.3">
      <c r="A17" s="1">
        <v>14</v>
      </c>
      <c r="B17" s="1">
        <v>10</v>
      </c>
      <c r="C17" s="1">
        <v>15</v>
      </c>
      <c r="D17" s="6">
        <v>38</v>
      </c>
      <c r="E17" s="6">
        <v>9.99</v>
      </c>
      <c r="F17" s="6">
        <v>15</v>
      </c>
      <c r="G17" s="7">
        <v>62</v>
      </c>
      <c r="H17" s="7">
        <v>9.99</v>
      </c>
      <c r="I17" s="7">
        <v>15</v>
      </c>
      <c r="J17" s="8">
        <v>86</v>
      </c>
      <c r="K17" s="8">
        <v>9.99</v>
      </c>
      <c r="L17" s="8">
        <v>15</v>
      </c>
    </row>
    <row r="18" spans="1:12" x14ac:dyDescent="0.3">
      <c r="A18" s="1">
        <v>15</v>
      </c>
      <c r="B18" s="1">
        <v>10</v>
      </c>
      <c r="C18" s="1">
        <v>15</v>
      </c>
      <c r="D18" s="6">
        <v>39</v>
      </c>
      <c r="E18" s="6">
        <v>10.07</v>
      </c>
      <c r="F18" s="6">
        <v>15</v>
      </c>
      <c r="G18" s="7">
        <v>63</v>
      </c>
      <c r="H18" s="7">
        <v>9.98</v>
      </c>
      <c r="I18" s="7">
        <v>15</v>
      </c>
      <c r="J18" s="8">
        <v>87</v>
      </c>
      <c r="K18" s="8">
        <v>10</v>
      </c>
      <c r="L18" s="8">
        <v>15</v>
      </c>
    </row>
    <row r="19" spans="1:12" x14ac:dyDescent="0.3">
      <c r="A19" s="1">
        <v>16</v>
      </c>
      <c r="B19" s="1">
        <v>10.050000000000001</v>
      </c>
      <c r="C19" s="1">
        <v>28</v>
      </c>
      <c r="D19" s="6">
        <v>40</v>
      </c>
      <c r="E19" s="6">
        <v>9.98</v>
      </c>
      <c r="F19" s="6">
        <v>28</v>
      </c>
      <c r="G19" s="7">
        <v>64</v>
      </c>
      <c r="H19" s="7">
        <v>10</v>
      </c>
      <c r="I19" s="7">
        <v>28</v>
      </c>
      <c r="J19" s="8">
        <v>88</v>
      </c>
      <c r="K19" s="8">
        <v>9.98</v>
      </c>
      <c r="L19" s="8">
        <v>28</v>
      </c>
    </row>
    <row r="20" spans="1:12" x14ac:dyDescent="0.3">
      <c r="A20" s="1">
        <v>17</v>
      </c>
      <c r="B20" s="1">
        <v>10.039999999999999</v>
      </c>
      <c r="C20" s="1">
        <v>28</v>
      </c>
      <c r="D20" s="6">
        <v>41</v>
      </c>
      <c r="E20" s="6">
        <v>10.01</v>
      </c>
      <c r="F20" s="6">
        <v>28</v>
      </c>
      <c r="G20" s="7">
        <v>65</v>
      </c>
      <c r="H20" s="7">
        <v>10.01</v>
      </c>
      <c r="I20" s="7">
        <v>28</v>
      </c>
      <c r="J20" s="8">
        <v>89</v>
      </c>
      <c r="K20" s="8">
        <v>9.99</v>
      </c>
      <c r="L20" s="8">
        <v>28</v>
      </c>
    </row>
    <row r="21" spans="1:12" x14ac:dyDescent="0.3">
      <c r="A21" s="1">
        <v>18</v>
      </c>
      <c r="B21" s="1">
        <v>9.98</v>
      </c>
      <c r="C21" s="1">
        <v>28</v>
      </c>
      <c r="D21" s="6">
        <v>42</v>
      </c>
      <c r="E21" s="6">
        <v>10</v>
      </c>
      <c r="F21" s="6">
        <v>28</v>
      </c>
      <c r="G21" s="7">
        <v>66</v>
      </c>
      <c r="H21" s="7">
        <v>9.99</v>
      </c>
      <c r="I21" s="7">
        <v>28</v>
      </c>
      <c r="J21" s="8">
        <v>90</v>
      </c>
      <c r="K21" s="8">
        <v>10.029999999999999</v>
      </c>
      <c r="L21" s="8">
        <v>28</v>
      </c>
    </row>
    <row r="22" spans="1:12" x14ac:dyDescent="0.3">
      <c r="A22" s="1">
        <v>19</v>
      </c>
      <c r="B22" s="1">
        <v>10</v>
      </c>
      <c r="C22" s="1">
        <v>56</v>
      </c>
      <c r="D22" s="6">
        <v>43</v>
      </c>
      <c r="E22" s="6">
        <v>9.98</v>
      </c>
      <c r="F22" s="6">
        <v>56</v>
      </c>
      <c r="G22" s="7">
        <v>67</v>
      </c>
      <c r="H22" s="7">
        <v>9.99</v>
      </c>
      <c r="I22" s="7">
        <v>56</v>
      </c>
      <c r="J22" s="8">
        <v>91</v>
      </c>
      <c r="K22" s="8">
        <v>9.99</v>
      </c>
      <c r="L22" s="8">
        <v>56</v>
      </c>
    </row>
    <row r="23" spans="1:12" x14ac:dyDescent="0.3">
      <c r="A23" s="1">
        <v>20</v>
      </c>
      <c r="B23" s="1">
        <v>10.039999999999999</v>
      </c>
      <c r="C23" s="1">
        <v>56</v>
      </c>
      <c r="D23" s="6">
        <v>44</v>
      </c>
      <c r="E23" s="6">
        <v>9.98</v>
      </c>
      <c r="F23" s="6">
        <v>56</v>
      </c>
      <c r="G23" s="7">
        <v>68</v>
      </c>
      <c r="H23" s="7">
        <v>10</v>
      </c>
      <c r="I23" s="7">
        <v>56</v>
      </c>
      <c r="J23" s="8">
        <v>92</v>
      </c>
      <c r="K23" s="8">
        <v>10.02</v>
      </c>
      <c r="L23" s="8">
        <v>56</v>
      </c>
    </row>
    <row r="24" spans="1:12" x14ac:dyDescent="0.3">
      <c r="A24" s="1">
        <v>21</v>
      </c>
      <c r="B24" s="1">
        <v>10</v>
      </c>
      <c r="C24" s="1">
        <v>56</v>
      </c>
      <c r="D24" s="6">
        <v>45</v>
      </c>
      <c r="E24" s="6">
        <v>10.050000000000001</v>
      </c>
      <c r="F24" s="6">
        <v>56</v>
      </c>
      <c r="G24" s="7">
        <v>69</v>
      </c>
      <c r="H24" s="7">
        <v>10.01</v>
      </c>
      <c r="I24" s="7">
        <v>56</v>
      </c>
      <c r="J24" s="8">
        <v>93</v>
      </c>
      <c r="K24" s="8">
        <v>10</v>
      </c>
      <c r="L24" s="8">
        <v>56</v>
      </c>
    </row>
    <row r="25" spans="1:12" x14ac:dyDescent="0.3">
      <c r="A25" s="2">
        <v>22</v>
      </c>
      <c r="B25" s="2">
        <v>10.02</v>
      </c>
      <c r="C25" s="2">
        <v>0</v>
      </c>
      <c r="D25" s="5">
        <v>46</v>
      </c>
      <c r="E25" s="5">
        <v>10.01</v>
      </c>
      <c r="F25" s="5">
        <v>0</v>
      </c>
      <c r="G25" s="4">
        <v>70</v>
      </c>
      <c r="H25" s="4">
        <v>10</v>
      </c>
      <c r="I25" s="4">
        <v>0</v>
      </c>
      <c r="J25" s="3">
        <v>94</v>
      </c>
      <c r="K25" s="3">
        <v>9.9600000000000009</v>
      </c>
      <c r="L25" s="3">
        <v>0</v>
      </c>
    </row>
    <row r="26" spans="1:12" x14ac:dyDescent="0.3">
      <c r="A26" s="2">
        <v>23</v>
      </c>
      <c r="B26" s="2">
        <v>10.039999999999999</v>
      </c>
      <c r="C26" s="2">
        <v>7</v>
      </c>
      <c r="D26" s="5">
        <v>47</v>
      </c>
      <c r="E26" s="5">
        <v>10.050000000000001</v>
      </c>
      <c r="F26" s="5">
        <v>7</v>
      </c>
      <c r="G26" s="4">
        <v>71</v>
      </c>
      <c r="H26" s="4">
        <v>10.02</v>
      </c>
      <c r="I26" s="4">
        <v>7</v>
      </c>
      <c r="J26" s="3">
        <v>95</v>
      </c>
      <c r="K26" s="3">
        <v>9.99</v>
      </c>
      <c r="L26" s="3">
        <v>7</v>
      </c>
    </row>
    <row r="27" spans="1:12" x14ac:dyDescent="0.3">
      <c r="A27" s="2">
        <v>24</v>
      </c>
      <c r="B27" s="2">
        <v>10.02</v>
      </c>
      <c r="C27" s="2">
        <v>56</v>
      </c>
      <c r="D27" s="5">
        <v>48</v>
      </c>
      <c r="E27" s="5">
        <v>10.01</v>
      </c>
      <c r="F27" s="5">
        <v>56</v>
      </c>
      <c r="G27" s="4">
        <v>72</v>
      </c>
      <c r="H27" s="4">
        <v>10</v>
      </c>
      <c r="I27" s="4">
        <v>56</v>
      </c>
      <c r="J27" s="3">
        <v>96</v>
      </c>
      <c r="K27" s="3">
        <v>10</v>
      </c>
      <c r="L27" s="3">
        <v>56</v>
      </c>
    </row>
    <row r="100" spans="1:3" x14ac:dyDescent="0.3">
      <c r="A100" s="36"/>
      <c r="B100" s="36"/>
      <c r="C100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zoomScale="80" zoomScaleNormal="80" workbookViewId="0">
      <selection activeCell="T11" sqref="T11"/>
    </sheetView>
  </sheetViews>
  <sheetFormatPr defaultRowHeight="14.4" x14ac:dyDescent="0.3"/>
  <cols>
    <col min="1" max="1" width="10.109375" customWidth="1"/>
    <col min="2" max="2" width="10.88671875" customWidth="1"/>
    <col min="3" max="3" width="10.21875" customWidth="1"/>
    <col min="4" max="5" width="11" customWidth="1"/>
    <col min="6" max="8" width="9.5546875" customWidth="1"/>
    <col min="9" max="9" width="11.109375" customWidth="1"/>
    <col min="10" max="12" width="9.5546875" customWidth="1"/>
    <col min="13" max="13" width="10.21875" customWidth="1"/>
    <col min="15" max="15" width="10" customWidth="1"/>
    <col min="17" max="17" width="10.21875" customWidth="1"/>
  </cols>
  <sheetData>
    <row r="1" spans="1:21" x14ac:dyDescent="0.3">
      <c r="A1" s="12" t="s">
        <v>63</v>
      </c>
      <c r="B1" s="12"/>
      <c r="E1" s="132">
        <v>44321</v>
      </c>
      <c r="F1" s="133"/>
      <c r="G1" s="134"/>
      <c r="H1" s="137">
        <v>44334</v>
      </c>
      <c r="I1" s="138"/>
      <c r="J1" s="138"/>
      <c r="K1" s="130">
        <v>44363</v>
      </c>
      <c r="L1" s="130"/>
      <c r="M1" s="130"/>
    </row>
    <row r="2" spans="1:21" x14ac:dyDescent="0.3">
      <c r="E2" s="49" t="s">
        <v>16</v>
      </c>
      <c r="F2" s="50" t="s">
        <v>17</v>
      </c>
      <c r="G2" s="51" t="s">
        <v>18</v>
      </c>
      <c r="H2" s="49" t="s">
        <v>16</v>
      </c>
      <c r="I2" s="50" t="s">
        <v>17</v>
      </c>
      <c r="J2" s="51" t="s">
        <v>18</v>
      </c>
      <c r="K2" s="49" t="s">
        <v>16</v>
      </c>
      <c r="L2" s="50" t="s">
        <v>17</v>
      </c>
      <c r="M2" s="51" t="s">
        <v>18</v>
      </c>
    </row>
    <row r="3" spans="1:21" x14ac:dyDescent="0.3">
      <c r="A3" t="s">
        <v>2</v>
      </c>
      <c r="D3" t="s">
        <v>20</v>
      </c>
      <c r="E3" s="32">
        <f>SLOPE(F10:F13,E10:E13)</f>
        <v>12112.85029100381</v>
      </c>
      <c r="F3" s="32">
        <f>SLOPE(J10:J13,I10:I13)</f>
        <v>21287.356930902926</v>
      </c>
      <c r="G3" s="32">
        <f>SLOPE(N10:N13,M10:M13)</f>
        <v>18202.110121991427</v>
      </c>
      <c r="H3" s="32">
        <f>SLOPE(G10:G13,E10:E13)</f>
        <v>11866.063596929729</v>
      </c>
      <c r="I3" s="32">
        <f>SLOPE(K10:K13,I10:I13)</f>
        <v>20805.205242334323</v>
      </c>
      <c r="J3" s="32">
        <f>SLOPE(O10:O13,M10:M13)</f>
        <v>18023.550468654328</v>
      </c>
      <c r="K3" s="32">
        <f>SLOPE(H10:H14,E10:E14)</f>
        <v>11640.237533109861</v>
      </c>
      <c r="L3" s="32">
        <f>SLOPE(L10:L14,I10:I14)</f>
        <v>20293.306549763307</v>
      </c>
      <c r="M3" s="32">
        <f>SLOPE(P10:P14,M10:M14)</f>
        <v>17623.382843590192</v>
      </c>
    </row>
    <row r="4" spans="1:21" x14ac:dyDescent="0.3">
      <c r="D4" t="s">
        <v>43</v>
      </c>
      <c r="E4" s="31">
        <f>INTERCEPT(F10:F13,E10:E13)</f>
        <v>-11549.32142857142</v>
      </c>
      <c r="F4" s="31">
        <f>INTERCEPT(J10:J13,I10:I13)</f>
        <v>-11234.21428571429</v>
      </c>
      <c r="G4" s="31">
        <f>INTERCEPT(N10:N13,M10:M13)</f>
        <v>-4412</v>
      </c>
      <c r="H4" s="31">
        <f>INTERCEPT(G10:G13,E10:E13)</f>
        <v>343.64285714286962</v>
      </c>
      <c r="I4" s="31">
        <f>INTERCEPT(K10:K13,I10:I13)</f>
        <v>707.75</v>
      </c>
      <c r="J4" s="31">
        <f>INTERCEPT(O10:O13,M10:M13)</f>
        <v>-953.92857142857247</v>
      </c>
      <c r="K4" s="31">
        <f>INTERCEPT(H10:H14,E10:E14)</f>
        <v>-1206.2839506173186</v>
      </c>
      <c r="L4" s="31">
        <f>INTERCEPT(L10:L14,I10:I14)</f>
        <v>-1387.1975308642141</v>
      </c>
      <c r="M4" s="31">
        <f>INTERCEPT(P10:P14,M10:M14)</f>
        <v>-51.987654320982983</v>
      </c>
    </row>
    <row r="5" spans="1:21" x14ac:dyDescent="0.3">
      <c r="A5" t="s">
        <v>3</v>
      </c>
      <c r="B5">
        <v>101.1</v>
      </c>
      <c r="E5" s="131" t="s">
        <v>44</v>
      </c>
      <c r="F5" s="131"/>
      <c r="G5" s="131"/>
      <c r="H5" s="131" t="s">
        <v>45</v>
      </c>
      <c r="I5" s="131"/>
      <c r="J5" s="131"/>
    </row>
    <row r="6" spans="1:21" x14ac:dyDescent="0.3">
      <c r="A6" t="s">
        <v>4</v>
      </c>
      <c r="B6">
        <v>0.5</v>
      </c>
    </row>
    <row r="7" spans="1:21" x14ac:dyDescent="0.3">
      <c r="A7" t="s">
        <v>8</v>
      </c>
      <c r="B7">
        <f>B5/B6</f>
        <v>202.2</v>
      </c>
    </row>
    <row r="8" spans="1:21" x14ac:dyDescent="0.3">
      <c r="D8" t="s">
        <v>19</v>
      </c>
      <c r="E8" s="139" t="s">
        <v>16</v>
      </c>
      <c r="F8" s="140"/>
      <c r="G8" s="140"/>
      <c r="H8" s="140"/>
      <c r="I8" s="135" t="s">
        <v>17</v>
      </c>
      <c r="J8" s="136"/>
      <c r="K8" s="136"/>
      <c r="L8" s="114"/>
      <c r="M8" s="127" t="s">
        <v>18</v>
      </c>
      <c r="N8" s="128"/>
      <c r="O8" s="128"/>
      <c r="P8" s="129"/>
      <c r="Q8" s="60"/>
      <c r="R8" s="60"/>
      <c r="S8" s="60"/>
      <c r="T8" s="60"/>
      <c r="U8" s="60"/>
    </row>
    <row r="9" spans="1:21" x14ac:dyDescent="0.3">
      <c r="A9" t="s">
        <v>1</v>
      </c>
      <c r="B9" t="s">
        <v>6</v>
      </c>
      <c r="C9" t="s">
        <v>7</v>
      </c>
      <c r="D9" t="s">
        <v>8</v>
      </c>
      <c r="E9" s="21" t="s">
        <v>8</v>
      </c>
      <c r="F9" s="22" t="s">
        <v>40</v>
      </c>
      <c r="G9" s="40" t="s">
        <v>41</v>
      </c>
      <c r="H9" s="118" t="s">
        <v>61</v>
      </c>
      <c r="I9" s="21" t="s">
        <v>8</v>
      </c>
      <c r="J9" s="117" t="s">
        <v>40</v>
      </c>
      <c r="K9" s="117" t="s">
        <v>41</v>
      </c>
      <c r="L9" s="117" t="s">
        <v>61</v>
      </c>
      <c r="M9" s="21" t="s">
        <v>8</v>
      </c>
      <c r="N9" s="117" t="s">
        <v>40</v>
      </c>
      <c r="O9" s="117" t="s">
        <v>41</v>
      </c>
      <c r="P9" s="41" t="s">
        <v>61</v>
      </c>
    </row>
    <row r="10" spans="1:21" x14ac:dyDescent="0.3">
      <c r="A10" t="s">
        <v>5</v>
      </c>
      <c r="B10" s="11">
        <v>0</v>
      </c>
      <c r="C10" s="11">
        <v>10</v>
      </c>
      <c r="D10" s="10">
        <f>$B$7*B10/C10</f>
        <v>0</v>
      </c>
      <c r="E10" s="58">
        <f>D10*$E$17</f>
        <v>0</v>
      </c>
      <c r="F10" s="56">
        <v>0</v>
      </c>
      <c r="G10" s="57">
        <v>0</v>
      </c>
      <c r="H10" s="57">
        <v>0</v>
      </c>
      <c r="I10" s="24">
        <f>D10*$F$17</f>
        <v>0</v>
      </c>
      <c r="J10" s="22">
        <v>0</v>
      </c>
      <c r="K10" s="22">
        <v>0</v>
      </c>
      <c r="L10" s="22">
        <v>0</v>
      </c>
      <c r="M10" s="58">
        <f>D10*$G$17</f>
        <v>0</v>
      </c>
      <c r="N10" s="57">
        <v>0</v>
      </c>
      <c r="O10" s="57">
        <v>0</v>
      </c>
      <c r="P10" s="20">
        <v>0</v>
      </c>
    </row>
    <row r="11" spans="1:21" x14ac:dyDescent="0.3">
      <c r="A11" s="11">
        <v>1</v>
      </c>
      <c r="B11" s="11">
        <v>0.5</v>
      </c>
      <c r="C11" s="11">
        <v>10</v>
      </c>
      <c r="D11" s="10">
        <f>$B$7*B11/C11</f>
        <v>10.11</v>
      </c>
      <c r="E11" s="24">
        <f>D11*$E$17</f>
        <v>5.3582999999999998</v>
      </c>
      <c r="F11" s="22">
        <v>36406</v>
      </c>
      <c r="G11" s="117">
        <v>63070</v>
      </c>
      <c r="H11" s="117"/>
      <c r="I11" s="24">
        <f>D11*$F$17</f>
        <v>3.2351999999999999</v>
      </c>
      <c r="J11" s="117">
        <v>40056</v>
      </c>
      <c r="K11" s="119">
        <v>67639</v>
      </c>
      <c r="L11" s="117"/>
      <c r="M11" s="24">
        <f>D11*$G$17</f>
        <v>1.5165</v>
      </c>
      <c r="N11" s="40">
        <v>15938</v>
      </c>
      <c r="O11" s="119">
        <v>23641</v>
      </c>
      <c r="P11" s="20"/>
    </row>
    <row r="12" spans="1:21" x14ac:dyDescent="0.3">
      <c r="A12" s="11">
        <v>2</v>
      </c>
      <c r="B12" s="11">
        <v>1</v>
      </c>
      <c r="C12" s="11">
        <v>10</v>
      </c>
      <c r="D12" s="10">
        <f>$B$7*B12/C12</f>
        <v>20.22</v>
      </c>
      <c r="E12" s="24">
        <f>D12*$E$17</f>
        <v>10.7166</v>
      </c>
      <c r="F12" s="22">
        <v>121609</v>
      </c>
      <c r="G12" s="117">
        <v>129221</v>
      </c>
      <c r="H12" s="117">
        <v>125539</v>
      </c>
      <c r="I12" s="24">
        <f>D12*$F$17</f>
        <v>6.4703999999999997</v>
      </c>
      <c r="J12" s="117">
        <v>131218</v>
      </c>
      <c r="K12" s="119">
        <v>137009</v>
      </c>
      <c r="L12" s="119">
        <v>131918</v>
      </c>
      <c r="M12" s="24">
        <f>D12*$G$17</f>
        <v>3.0329999999999999</v>
      </c>
      <c r="N12" s="40">
        <v>53113</v>
      </c>
      <c r="O12" s="119">
        <v>55772</v>
      </c>
      <c r="P12" s="20">
        <v>53184</v>
      </c>
    </row>
    <row r="13" spans="1:21" x14ac:dyDescent="0.3">
      <c r="A13" s="11">
        <v>3</v>
      </c>
      <c r="B13" s="11">
        <v>2.5</v>
      </c>
      <c r="C13" s="11">
        <v>10</v>
      </c>
      <c r="D13" s="10">
        <f>$B$7*B13/C13</f>
        <v>50.55</v>
      </c>
      <c r="E13" s="25">
        <f>D13*$E$17</f>
        <v>26.791499999999999</v>
      </c>
      <c r="F13" s="23">
        <v>315022</v>
      </c>
      <c r="G13" s="42">
        <v>317739</v>
      </c>
      <c r="H13" s="42">
        <v>310120</v>
      </c>
      <c r="I13" s="25">
        <f>D13*$F$17</f>
        <v>16.175999999999998</v>
      </c>
      <c r="J13" s="42">
        <v>334740</v>
      </c>
      <c r="K13" s="23">
        <v>336655</v>
      </c>
      <c r="L13" s="23">
        <v>326365</v>
      </c>
      <c r="M13" s="25">
        <f>D13*$G$17</f>
        <v>7.5824999999999996</v>
      </c>
      <c r="N13" s="59">
        <v>134129</v>
      </c>
      <c r="O13" s="59">
        <v>135433</v>
      </c>
      <c r="P13" s="43">
        <v>133655</v>
      </c>
    </row>
    <row r="14" spans="1:21" x14ac:dyDescent="0.3">
      <c r="A14" s="115">
        <v>4</v>
      </c>
      <c r="B14" s="115">
        <v>0.25</v>
      </c>
      <c r="C14" s="115">
        <v>10</v>
      </c>
      <c r="D14" s="10">
        <f>$B$7*B14/C14</f>
        <v>5.0549999999999997</v>
      </c>
      <c r="E14" s="125">
        <f>D14*$E$17</f>
        <v>2.6791499999999999</v>
      </c>
      <c r="H14">
        <v>27305</v>
      </c>
      <c r="I14" s="125">
        <f>D14*$F$17</f>
        <v>1.6175999999999999</v>
      </c>
      <c r="L14" s="119">
        <v>28565</v>
      </c>
      <c r="M14" s="125">
        <f>D14*$G$17</f>
        <v>0.75824999999999998</v>
      </c>
      <c r="P14">
        <v>13397</v>
      </c>
    </row>
    <row r="16" spans="1:21" x14ac:dyDescent="0.3">
      <c r="B16" s="11"/>
    </row>
    <row r="17" spans="1:14" x14ac:dyDescent="0.3">
      <c r="A17" t="s">
        <v>28</v>
      </c>
      <c r="E17" s="11">
        <v>0.53</v>
      </c>
      <c r="F17" s="11">
        <v>0.32</v>
      </c>
      <c r="G17" s="11">
        <v>0.15</v>
      </c>
      <c r="H17" s="115"/>
      <c r="J17" s="34"/>
      <c r="K17" s="34"/>
      <c r="L17" s="115"/>
    </row>
    <row r="18" spans="1:14" x14ac:dyDescent="0.3">
      <c r="A18" t="s">
        <v>13</v>
      </c>
      <c r="B18" s="11" t="s">
        <v>10</v>
      </c>
      <c r="C18" s="11" t="s">
        <v>11</v>
      </c>
      <c r="D18" s="11" t="s">
        <v>24</v>
      </c>
      <c r="E18" s="11" t="s">
        <v>16</v>
      </c>
      <c r="F18" s="11" t="s">
        <v>17</v>
      </c>
      <c r="G18" s="11" t="s">
        <v>18</v>
      </c>
      <c r="H18" s="115"/>
      <c r="L18" s="11" t="s">
        <v>19</v>
      </c>
      <c r="M18" s="34"/>
      <c r="N18" s="34"/>
    </row>
    <row r="19" spans="1:14" x14ac:dyDescent="0.3">
      <c r="A19" t="s">
        <v>14</v>
      </c>
      <c r="B19">
        <v>3</v>
      </c>
      <c r="C19">
        <v>23</v>
      </c>
      <c r="D19" s="9">
        <f>B19*B7/C19</f>
        <v>26.373913043478257</v>
      </c>
      <c r="E19" s="19">
        <f>$B$7*E17*$B$19/$C$19</f>
        <v>13.978173913043477</v>
      </c>
      <c r="F19" s="19">
        <f>$B$7*F17*$B$19/$C$19</f>
        <v>8.4396521739130428</v>
      </c>
      <c r="G19" s="19">
        <f>$B$7*G17*$B$19/$C$19</f>
        <v>3.9560869565217387</v>
      </c>
      <c r="H19" s="19"/>
      <c r="L19" s="9">
        <f>SUM(E19:K19)</f>
        <v>26.373913043478257</v>
      </c>
      <c r="M19" s="10"/>
      <c r="N19" s="126">
        <f>G19*3/10</f>
        <v>1.1868260869565215</v>
      </c>
    </row>
    <row r="20" spans="1:14" x14ac:dyDescent="0.3">
      <c r="A20" t="s">
        <v>15</v>
      </c>
      <c r="B20">
        <v>5</v>
      </c>
      <c r="C20">
        <v>25</v>
      </c>
      <c r="D20" s="9">
        <f>B20*B7/C20</f>
        <v>40.44</v>
      </c>
      <c r="E20" s="10">
        <f>$B$7*E17*$B$20/$C$20</f>
        <v>21.433199999999996</v>
      </c>
      <c r="F20" s="10">
        <f>$B$7*F17*$B$20/$C$20</f>
        <v>12.940799999999999</v>
      </c>
      <c r="G20" s="10">
        <f>$B$7*G17*$B$20/$C$20</f>
        <v>6.0659999999999989</v>
      </c>
      <c r="H20" s="10"/>
      <c r="L20" s="9">
        <f>SUM(E20:K20)</f>
        <v>40.44</v>
      </c>
      <c r="M20" s="10"/>
      <c r="N20" s="10"/>
    </row>
  </sheetData>
  <mergeCells count="8">
    <mergeCell ref="M8:P8"/>
    <mergeCell ref="K1:M1"/>
    <mergeCell ref="E5:G5"/>
    <mergeCell ref="E1:G1"/>
    <mergeCell ref="I8:K8"/>
    <mergeCell ref="H1:J1"/>
    <mergeCell ref="H5:J5"/>
    <mergeCell ref="E8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2"/>
  <sheetViews>
    <sheetView zoomScale="70" zoomScaleNormal="70" workbookViewId="0">
      <selection activeCell="AC34" sqref="AC34"/>
    </sheetView>
  </sheetViews>
  <sheetFormatPr defaultRowHeight="14.4" x14ac:dyDescent="0.3"/>
  <cols>
    <col min="2" max="2" width="9.77734375" customWidth="1"/>
    <col min="3" max="3" width="10.5546875" customWidth="1"/>
    <col min="4" max="5" width="9.5546875" bestFit="1" customWidth="1"/>
    <col min="6" max="6" width="9.88671875" customWidth="1"/>
    <col min="15" max="15" width="6" customWidth="1"/>
    <col min="16" max="16" width="6.109375" customWidth="1"/>
    <col min="17" max="17" width="6" customWidth="1"/>
  </cols>
  <sheetData>
    <row r="1" spans="1:36" x14ac:dyDescent="0.3">
      <c r="A1" s="13" t="s">
        <v>64</v>
      </c>
      <c r="B1" s="13"/>
      <c r="C1" s="13"/>
      <c r="U1" t="s">
        <v>25</v>
      </c>
      <c r="AB1" s="26"/>
      <c r="AC1" s="26"/>
    </row>
    <row r="2" spans="1:36" x14ac:dyDescent="0.3">
      <c r="E2" s="144" t="s">
        <v>9</v>
      </c>
      <c r="F2" s="144"/>
      <c r="G2" s="144"/>
      <c r="H2" s="142" t="s">
        <v>8</v>
      </c>
      <c r="I2" s="142"/>
      <c r="J2" s="142"/>
      <c r="K2" s="143" t="s">
        <v>22</v>
      </c>
      <c r="L2" s="143"/>
      <c r="M2" s="143"/>
      <c r="N2" s="143"/>
      <c r="O2" s="141" t="s">
        <v>33</v>
      </c>
      <c r="P2" s="141"/>
      <c r="Q2" s="141"/>
      <c r="R2" t="s">
        <v>59</v>
      </c>
      <c r="U2" t="s">
        <v>8</v>
      </c>
      <c r="X2" s="54" t="s">
        <v>27</v>
      </c>
      <c r="Y2" s="54"/>
      <c r="Z2" s="54"/>
      <c r="AB2" s="55" t="s">
        <v>33</v>
      </c>
      <c r="AC2" s="55"/>
      <c r="AD2" s="98" t="s">
        <v>60</v>
      </c>
      <c r="AE2" s="99"/>
      <c r="AF2" s="100"/>
    </row>
    <row r="3" spans="1:36" x14ac:dyDescent="0.3">
      <c r="A3" s="63" t="s">
        <v>1</v>
      </c>
      <c r="B3" s="11" t="s">
        <v>10</v>
      </c>
      <c r="C3" s="11" t="s">
        <v>29</v>
      </c>
      <c r="D3" s="11" t="s">
        <v>12</v>
      </c>
      <c r="E3" s="11" t="s">
        <v>16</v>
      </c>
      <c r="F3" s="11" t="s">
        <v>17</v>
      </c>
      <c r="G3" s="11" t="s">
        <v>18</v>
      </c>
      <c r="H3" s="11" t="s">
        <v>16</v>
      </c>
      <c r="I3" s="11" t="s">
        <v>17</v>
      </c>
      <c r="J3" s="11" t="s">
        <v>18</v>
      </c>
      <c r="K3" s="11" t="s">
        <v>16</v>
      </c>
      <c r="L3" s="11" t="s">
        <v>17</v>
      </c>
      <c r="M3" s="11" t="s">
        <v>18</v>
      </c>
      <c r="N3" t="s">
        <v>19</v>
      </c>
      <c r="O3" s="55" t="s">
        <v>16</v>
      </c>
      <c r="P3" s="55" t="s">
        <v>17</v>
      </c>
      <c r="Q3" s="55" t="s">
        <v>18</v>
      </c>
      <c r="U3" s="11" t="s">
        <v>16</v>
      </c>
      <c r="V3" s="11" t="s">
        <v>17</v>
      </c>
      <c r="W3" s="11" t="s">
        <v>18</v>
      </c>
      <c r="X3" s="55" t="s">
        <v>16</v>
      </c>
      <c r="Y3" s="55" t="s">
        <v>17</v>
      </c>
      <c r="Z3" s="55" t="s">
        <v>18</v>
      </c>
      <c r="AA3" t="s">
        <v>16</v>
      </c>
      <c r="AB3" t="s">
        <v>17</v>
      </c>
      <c r="AC3" t="s">
        <v>18</v>
      </c>
      <c r="AD3" s="101"/>
      <c r="AE3" s="102"/>
      <c r="AF3" s="103"/>
    </row>
    <row r="4" spans="1:36" x14ac:dyDescent="0.3">
      <c r="A4" s="11">
        <v>1</v>
      </c>
      <c r="B4" s="11">
        <v>3</v>
      </c>
      <c r="C4" s="11">
        <v>23</v>
      </c>
      <c r="D4" s="10">
        <v>10.02</v>
      </c>
      <c r="E4" s="11">
        <v>133637</v>
      </c>
      <c r="F4" s="11">
        <v>151288</v>
      </c>
      <c r="G4" s="11">
        <v>61329</v>
      </c>
      <c r="H4" s="10">
        <f>(E4-$K$23)/$K$22</f>
        <v>11.233157150560524</v>
      </c>
      <c r="I4" s="10">
        <f t="shared" ref="I4:I15" si="0">(F4-$L$23)/$L$22</f>
        <v>7.237623866050602</v>
      </c>
      <c r="J4" s="10">
        <f t="shared" ref="J4:J15" si="1">(G4-$M$23)/$M$22</f>
        <v>3.4556414775073301</v>
      </c>
      <c r="K4" s="45">
        <f t="shared" ref="K4:K15" si="2">H4*C4/1000</f>
        <v>0.25836261446289205</v>
      </c>
      <c r="L4" s="45">
        <f t="shared" ref="L4:L15" si="3">I4*C4/1000</f>
        <v>0.16646534891916387</v>
      </c>
      <c r="M4" s="17">
        <f t="shared" ref="M4:M15" si="4">J4*C4/1000</f>
        <v>7.9479753982668599E-2</v>
      </c>
      <c r="N4" s="19">
        <f>SUM(K4:M4)</f>
        <v>0.50430771736472457</v>
      </c>
      <c r="O4" s="10">
        <f>K4*100/K17</f>
        <v>80.358509310243988</v>
      </c>
      <c r="P4" s="10">
        <f>L4*100/L17</f>
        <v>84.842905940768418</v>
      </c>
      <c r="Q4" s="10">
        <f>M4*100/M17</f>
        <v>85.959741044556154</v>
      </c>
      <c r="R4" s="10">
        <f>K4*100/K29</f>
        <v>97.090537892014396</v>
      </c>
      <c r="S4" s="10">
        <f t="shared" ref="S4:T4" si="5">L4*100/L29</f>
        <v>98.369868480004712</v>
      </c>
      <c r="T4" s="10">
        <f t="shared" si="5"/>
        <v>98.096850972743539</v>
      </c>
      <c r="U4" s="27">
        <f>AVERAGE(H4:H6)</f>
        <v>11.569775381257251</v>
      </c>
      <c r="V4" s="27">
        <f t="shared" ref="V4:Z4" si="6">AVERAGE(I4:I6)</f>
        <v>7.3575618000564562</v>
      </c>
      <c r="W4" s="27">
        <f t="shared" si="6"/>
        <v>3.5226833922196845</v>
      </c>
      <c r="X4" s="29">
        <f t="shared" si="6"/>
        <v>0.26610483376891675</v>
      </c>
      <c r="Y4" s="29">
        <f t="shared" si="6"/>
        <v>0.16922392140129849</v>
      </c>
      <c r="Z4" s="29">
        <f t="shared" si="6"/>
        <v>8.1021718021052735E-2</v>
      </c>
      <c r="AA4" s="64">
        <f>AVERAGE(O4:O6)</f>
        <v>82.766571341503948</v>
      </c>
      <c r="AB4" s="64">
        <f>AVERAGE(P4:P6)</f>
        <v>86.248876054982347</v>
      </c>
      <c r="AC4" s="64">
        <f>AVERAGE(Q4:Q6)</f>
        <v>87.627421463753493</v>
      </c>
      <c r="AD4" s="104">
        <f t="shared" ref="AD4:AF4" si="7">AVERAGE(R4:R6)</f>
        <v>100.00000000000001</v>
      </c>
      <c r="AE4" s="105">
        <f t="shared" si="7"/>
        <v>100</v>
      </c>
      <c r="AF4" s="106">
        <f t="shared" si="7"/>
        <v>100</v>
      </c>
      <c r="AG4" s="9">
        <f>AVERAGE(AA4,AA10)</f>
        <v>82.451069598277869</v>
      </c>
      <c r="AH4" s="9">
        <f t="shared" ref="AH4:AI4" si="8">AVERAGE(AB4,AB10)</f>
        <v>85.747790259534469</v>
      </c>
      <c r="AI4" s="9">
        <f t="shared" si="8"/>
        <v>87.308606972580037</v>
      </c>
      <c r="AJ4" s="14">
        <f>AVERAGE(AG4:AI4)</f>
        <v>85.169155610130801</v>
      </c>
    </row>
    <row r="5" spans="1:36" x14ac:dyDescent="0.3">
      <c r="A5" s="11">
        <v>2</v>
      </c>
      <c r="B5" s="11">
        <v>3</v>
      </c>
      <c r="C5" s="11">
        <v>23</v>
      </c>
      <c r="D5" s="10">
        <v>10.01</v>
      </c>
      <c r="E5" s="11">
        <v>131103</v>
      </c>
      <c r="F5" s="11">
        <v>153169</v>
      </c>
      <c r="G5" s="11">
        <v>60669</v>
      </c>
      <c r="H5" s="10">
        <f t="shared" ref="H5:H15" si="9">(E5-$K$23)/$K$22</f>
        <v>11.019606971994513</v>
      </c>
      <c r="I5" s="10">
        <f t="shared" si="0"/>
        <v>7.328033933055015</v>
      </c>
      <c r="J5" s="10">
        <f t="shared" si="1"/>
        <v>3.4190227213334099</v>
      </c>
      <c r="K5" s="45">
        <f t="shared" si="2"/>
        <v>0.25345096035587378</v>
      </c>
      <c r="L5" s="45">
        <f t="shared" si="3"/>
        <v>0.16854478046026533</v>
      </c>
      <c r="M5" s="17">
        <f t="shared" si="4"/>
        <v>7.8637522590668418E-2</v>
      </c>
      <c r="N5" s="19">
        <f t="shared" ref="N5:N15" si="10">SUM(K5:M5)</f>
        <v>0.50063326340680758</v>
      </c>
      <c r="O5" s="10">
        <f>K5*100/K17</f>
        <v>78.83083781215187</v>
      </c>
      <c r="P5" s="10">
        <f>L5*100/L17</f>
        <v>85.902736204528651</v>
      </c>
      <c r="Q5" s="10">
        <f>M5*100/M17</f>
        <v>85.048842498346275</v>
      </c>
      <c r="R5" s="10">
        <f>K5*100/K29</f>
        <v>95.244778821255281</v>
      </c>
      <c r="S5" s="10">
        <f t="shared" ref="S5:T5" si="11">L5*100/L29</f>
        <v>99.598673204468142</v>
      </c>
      <c r="T5" s="10">
        <f t="shared" si="11"/>
        <v>97.057337848890327</v>
      </c>
      <c r="U5" s="30">
        <f t="shared" ref="U5:Z5" si="12">_xlfn.STDEV.P(H4:H6)</f>
        <v>0.6330844221214873</v>
      </c>
      <c r="V5" s="30">
        <f t="shared" si="12"/>
        <v>0.11194794715104511</v>
      </c>
      <c r="W5" s="30">
        <f t="shared" si="12"/>
        <v>0.12162719781768697</v>
      </c>
      <c r="X5" s="30">
        <f t="shared" si="12"/>
        <v>1.456094170879422E-2</v>
      </c>
      <c r="Y5" s="30">
        <f t="shared" si="12"/>
        <v>2.5748027844740258E-3</v>
      </c>
      <c r="Z5" s="30">
        <f t="shared" si="12"/>
        <v>2.7974255498067952E-3</v>
      </c>
      <c r="AA5" s="65">
        <f>_xlfn.STDEV.P(O4:O6)</f>
        <v>4.5288888731233934</v>
      </c>
      <c r="AB5" s="65">
        <f>_xlfn.STDEV.P(P4:P6)</f>
        <v>1.3123076476729103</v>
      </c>
      <c r="AC5" s="65">
        <f>_xlfn.STDEV.P(Q4:Q6)</f>
        <v>3.0254997506063446</v>
      </c>
      <c r="AD5" s="107">
        <f t="shared" ref="AD5:AF5" si="13">_xlfn.STDEV.P(R4:R6)</f>
        <v>5.4718817026220696</v>
      </c>
      <c r="AE5" s="108">
        <f t="shared" si="13"/>
        <v>1.5215359407539797</v>
      </c>
      <c r="AF5" s="109">
        <f t="shared" si="13"/>
        <v>3.4526860428705262</v>
      </c>
    </row>
    <row r="6" spans="1:36" x14ac:dyDescent="0.3">
      <c r="A6" s="11">
        <v>3</v>
      </c>
      <c r="B6" s="11">
        <v>3</v>
      </c>
      <c r="C6" s="11">
        <v>23</v>
      </c>
      <c r="D6" s="10">
        <v>10</v>
      </c>
      <c r="E6" s="11">
        <v>148154</v>
      </c>
      <c r="F6" s="11">
        <v>156893</v>
      </c>
      <c r="G6" s="11">
        <v>65614</v>
      </c>
      <c r="H6" s="10">
        <f t="shared" si="9"/>
        <v>12.456562021216721</v>
      </c>
      <c r="I6" s="10">
        <f t="shared" si="0"/>
        <v>7.5070276010637507</v>
      </c>
      <c r="J6" s="10">
        <f t="shared" si="1"/>
        <v>3.6933859778183131</v>
      </c>
      <c r="K6" s="45">
        <f t="shared" si="2"/>
        <v>0.28650092648798459</v>
      </c>
      <c r="L6" s="45">
        <f t="shared" si="3"/>
        <v>0.17266163482446625</v>
      </c>
      <c r="M6" s="17">
        <f t="shared" si="4"/>
        <v>8.4947877489821189E-2</v>
      </c>
      <c r="N6" s="19">
        <f t="shared" si="10"/>
        <v>0.54411043880227195</v>
      </c>
      <c r="O6" s="10">
        <f t="shared" ref="O6:Q7" si="14">K6*100/K17</f>
        <v>89.110366902115956</v>
      </c>
      <c r="P6" s="10">
        <f t="shared" si="14"/>
        <v>88.000986019649972</v>
      </c>
      <c r="Q6" s="10">
        <f t="shared" si="14"/>
        <v>91.873680848358063</v>
      </c>
      <c r="R6" s="10">
        <f>K6*100/K29</f>
        <v>107.66468328673039</v>
      </c>
      <c r="S6" s="10">
        <f t="shared" ref="S6:T6" si="15">L6*100/L29</f>
        <v>102.03145831552712</v>
      </c>
      <c r="T6" s="10">
        <f t="shared" si="15"/>
        <v>104.84581117836613</v>
      </c>
      <c r="U6" s="27"/>
      <c r="V6" s="27"/>
      <c r="W6" s="27"/>
      <c r="X6" s="30"/>
      <c r="Y6" s="30"/>
      <c r="Z6" s="30"/>
      <c r="AA6" s="64"/>
      <c r="AB6" s="9"/>
      <c r="AC6" s="9"/>
      <c r="AD6" s="101"/>
      <c r="AE6" s="102"/>
      <c r="AF6" s="103"/>
    </row>
    <row r="7" spans="1:36" x14ac:dyDescent="0.3">
      <c r="A7" s="11">
        <v>25</v>
      </c>
      <c r="B7" s="11">
        <v>5</v>
      </c>
      <c r="C7" s="11">
        <v>25</v>
      </c>
      <c r="D7" s="10">
        <v>10.02</v>
      </c>
      <c r="E7" s="11">
        <v>176387</v>
      </c>
      <c r="F7" s="11">
        <v>146836</v>
      </c>
      <c r="G7" s="11">
        <v>62691</v>
      </c>
      <c r="H7" s="10">
        <f t="shared" si="9"/>
        <v>14.835868331972135</v>
      </c>
      <c r="I7" s="10">
        <f t="shared" si="0"/>
        <v>7.0236389546717373</v>
      </c>
      <c r="J7" s="10">
        <f t="shared" si="1"/>
        <v>3.5312092743389654</v>
      </c>
      <c r="K7" s="45">
        <f t="shared" si="2"/>
        <v>0.37089670829930338</v>
      </c>
      <c r="L7" s="45">
        <f t="shared" si="3"/>
        <v>0.17559097386679343</v>
      </c>
      <c r="M7" s="17">
        <f t="shared" si="4"/>
        <v>8.828023185847414E-2</v>
      </c>
      <c r="N7" s="19">
        <f t="shared" si="10"/>
        <v>0.63476791402457089</v>
      </c>
      <c r="O7" s="10">
        <f>K7*100/K18</f>
        <v>68.917757302287299</v>
      </c>
      <c r="P7" s="10">
        <f t="shared" si="14"/>
        <v>53.225277697661767</v>
      </c>
      <c r="Q7" s="10">
        <f t="shared" si="14"/>
        <v>56.826123540403763</v>
      </c>
      <c r="R7" s="10">
        <f>K7*100/K30</f>
        <v>96.431630288299075</v>
      </c>
      <c r="S7" s="10">
        <f t="shared" ref="S7:T7" si="16">L7*100/L30</f>
        <v>112.8290936232229</v>
      </c>
      <c r="T7" s="10">
        <f t="shared" si="16"/>
        <v>107.55569235969025</v>
      </c>
      <c r="U7" s="27">
        <f t="shared" ref="U7:Z7" si="17">AVERAGE(H7:H9)</f>
        <v>15.384856905994177</v>
      </c>
      <c r="V7" s="27">
        <f t="shared" si="17"/>
        <v>6.2250247069485516</v>
      </c>
      <c r="W7" s="27">
        <f t="shared" si="17"/>
        <v>3.2831449427426054</v>
      </c>
      <c r="X7" s="29">
        <f>AVERAGE(K7:K9)</f>
        <v>0.38462142264985449</v>
      </c>
      <c r="Y7" s="29">
        <f t="shared" si="17"/>
        <v>0.15562561767371377</v>
      </c>
      <c r="Z7" s="29">
        <f t="shared" si="17"/>
        <v>8.2078623568565143E-2</v>
      </c>
      <c r="AA7" s="64">
        <f>AVERAGE(O7:O9)</f>
        <v>71.467999759255122</v>
      </c>
      <c r="AB7" s="64">
        <f>AVERAGE(P7:P9)</f>
        <v>47.173362816686442</v>
      </c>
      <c r="AC7" s="64">
        <f>AVERAGE(Q7:Q9)</f>
        <v>52.834138569220976</v>
      </c>
      <c r="AD7" s="104">
        <f t="shared" ref="AD7:AF7" si="18">AVERAGE(R7:R9)</f>
        <v>100.00000000000011</v>
      </c>
      <c r="AE7" s="105">
        <f t="shared" si="18"/>
        <v>100</v>
      </c>
      <c r="AF7" s="106">
        <f t="shared" si="18"/>
        <v>100</v>
      </c>
    </row>
    <row r="8" spans="1:36" x14ac:dyDescent="0.3">
      <c r="A8" s="11">
        <v>26</v>
      </c>
      <c r="B8" s="11">
        <v>5</v>
      </c>
      <c r="C8" s="11">
        <v>25</v>
      </c>
      <c r="D8" s="10">
        <v>10.01</v>
      </c>
      <c r="E8" s="11">
        <v>190701</v>
      </c>
      <c r="F8" s="11">
        <v>145183</v>
      </c>
      <c r="G8" s="11">
        <v>63294</v>
      </c>
      <c r="H8" s="10">
        <f t="shared" si="9"/>
        <v>16.042165591638234</v>
      </c>
      <c r="I8" s="10">
        <f t="shared" si="0"/>
        <v>6.9441876836678604</v>
      </c>
      <c r="J8" s="10">
        <f t="shared" si="1"/>
        <v>3.5646655015705928</v>
      </c>
      <c r="K8" s="45">
        <f t="shared" si="2"/>
        <v>0.40105413979095583</v>
      </c>
      <c r="L8" s="45">
        <f t="shared" si="3"/>
        <v>0.17360469209169652</v>
      </c>
      <c r="M8" s="17">
        <f t="shared" si="4"/>
        <v>8.9116637539264812E-2</v>
      </c>
      <c r="N8" s="19">
        <f t="shared" si="10"/>
        <v>0.66377546942191712</v>
      </c>
      <c r="O8" s="10">
        <f>K8*100/K18</f>
        <v>74.521426728020927</v>
      </c>
      <c r="P8" s="10">
        <f>L8*100/L18</f>
        <v>52.623194363096175</v>
      </c>
      <c r="Q8" s="10">
        <f>M8*100/M18</f>
        <v>57.364519187378313</v>
      </c>
      <c r="R8" s="10">
        <f>K8*100/K30</f>
        <v>104.27243938413217</v>
      </c>
      <c r="S8" s="10">
        <f t="shared" ref="S8:T8" si="19">L8*100/L30</f>
        <v>111.55277305030708</v>
      </c>
      <c r="T8" s="10">
        <f t="shared" si="19"/>
        <v>108.57472221719264</v>
      </c>
      <c r="U8" s="30">
        <f t="shared" ref="U8:Z8" si="20">_xlfn.STDEV.P(H7:H9)</f>
        <v>0.49838954283160164</v>
      </c>
      <c r="V8" s="28">
        <f t="shared" si="20"/>
        <v>1.0737206040658498</v>
      </c>
      <c r="W8" s="30">
        <f t="shared" si="20"/>
        <v>0.37472207203870794</v>
      </c>
      <c r="X8" s="30">
        <f t="shared" si="20"/>
        <v>1.2459738570790028E-2</v>
      </c>
      <c r="Y8" s="30">
        <f t="shared" si="20"/>
        <v>2.6843015101646387E-2</v>
      </c>
      <c r="Z8" s="30">
        <f t="shared" si="20"/>
        <v>9.3680518009676382E-3</v>
      </c>
      <c r="AA8" s="65">
        <f>_xlfn.STDEV.P(O7:O9)</f>
        <v>2.3151923963118772</v>
      </c>
      <c r="AB8" s="65">
        <f>_xlfn.STDEV.P(P7:P9)</f>
        <v>8.1366763995028517</v>
      </c>
      <c r="AC8" s="65">
        <f>_xlfn.STDEV.P(Q7:Q9)</f>
        <v>6.030229619560993</v>
      </c>
      <c r="AD8" s="107">
        <f t="shared" ref="AD8:AF8" si="21">_xlfn.STDEV.P(R7:R9)</f>
        <v>3.2394811721480536</v>
      </c>
      <c r="AE8" s="108">
        <f t="shared" si="21"/>
        <v>17.248455301186731</v>
      </c>
      <c r="AF8" s="109">
        <f t="shared" si="21"/>
        <v>11.413509868549218</v>
      </c>
    </row>
    <row r="9" spans="1:36" x14ac:dyDescent="0.3">
      <c r="A9" s="11">
        <v>27</v>
      </c>
      <c r="B9" s="11">
        <v>5</v>
      </c>
      <c r="C9" s="11">
        <v>25</v>
      </c>
      <c r="D9" s="10">
        <v>10.02</v>
      </c>
      <c r="E9" s="11">
        <v>181616</v>
      </c>
      <c r="F9" s="11">
        <v>98643</v>
      </c>
      <c r="G9" s="11">
        <v>48675</v>
      </c>
      <c r="H9" s="10">
        <f t="shared" si="9"/>
        <v>15.276536794372165</v>
      </c>
      <c r="I9" s="10">
        <f t="shared" si="0"/>
        <v>4.7072474825060544</v>
      </c>
      <c r="J9" s="10">
        <f t="shared" si="1"/>
        <v>2.753560052318258</v>
      </c>
      <c r="K9" s="45">
        <f t="shared" si="2"/>
        <v>0.3819134198593041</v>
      </c>
      <c r="L9" s="45">
        <f t="shared" si="3"/>
        <v>0.11768118706265136</v>
      </c>
      <c r="M9" s="17">
        <f t="shared" si="4"/>
        <v>6.8839001307956449E-2</v>
      </c>
      <c r="N9" s="19">
        <f t="shared" si="10"/>
        <v>0.56843360822991196</v>
      </c>
      <c r="O9" s="10">
        <f>K9*100/K18</f>
        <v>70.964815247457125</v>
      </c>
      <c r="P9" s="10">
        <f>L9*100/L18</f>
        <v>35.671616389301384</v>
      </c>
      <c r="Q9" s="10">
        <f>M9*100/M18</f>
        <v>44.311772979880836</v>
      </c>
      <c r="R9" s="10">
        <f>K9*100/K30</f>
        <v>99.295930327569096</v>
      </c>
      <c r="S9" s="10">
        <f t="shared" ref="S9:T9" si="22">L9*100/L30</f>
        <v>75.618133326470016</v>
      </c>
      <c r="T9" s="10">
        <f t="shared" si="22"/>
        <v>83.869585423117087</v>
      </c>
      <c r="U9" s="27"/>
      <c r="V9" s="27"/>
      <c r="W9" s="27"/>
      <c r="AA9" s="64"/>
      <c r="AB9" s="9"/>
      <c r="AC9" s="9"/>
      <c r="AD9" s="101"/>
      <c r="AE9" s="102"/>
      <c r="AF9" s="103"/>
    </row>
    <row r="10" spans="1:36" x14ac:dyDescent="0.3">
      <c r="A10" s="11">
        <v>49</v>
      </c>
      <c r="B10" s="11">
        <v>3</v>
      </c>
      <c r="C10" s="11">
        <v>23</v>
      </c>
      <c r="D10" s="10">
        <v>10.039999999999999</v>
      </c>
      <c r="E10" s="11">
        <v>136683</v>
      </c>
      <c r="F10" s="11">
        <v>154364</v>
      </c>
      <c r="G10" s="11">
        <v>62133</v>
      </c>
      <c r="H10" s="10">
        <f t="shared" si="9"/>
        <v>11.489855589357713</v>
      </c>
      <c r="I10" s="10">
        <f t="shared" si="0"/>
        <v>7.3854714822683443</v>
      </c>
      <c r="J10" s="10">
        <f t="shared" si="1"/>
        <v>3.5002497804828328</v>
      </c>
      <c r="K10" s="45">
        <f t="shared" si="2"/>
        <v>0.26426667855522745</v>
      </c>
      <c r="L10" s="45">
        <f t="shared" si="3"/>
        <v>0.16986584409217192</v>
      </c>
      <c r="M10" s="17">
        <f t="shared" si="4"/>
        <v>8.0505744951105157E-2</v>
      </c>
      <c r="N10" s="19">
        <f t="shared" si="10"/>
        <v>0.51463826759850451</v>
      </c>
      <c r="O10" s="10">
        <f>K10*100/K17</f>
        <v>82.194850029734411</v>
      </c>
      <c r="P10" s="10">
        <f>L10*100/L17</f>
        <v>86.57604676550342</v>
      </c>
      <c r="Q10" s="10">
        <f>M10*100/M17</f>
        <v>87.069381091757251</v>
      </c>
      <c r="R10" s="10">
        <f>K10*100/K31</f>
        <v>100.07217600879956</v>
      </c>
      <c r="S10" s="10">
        <f t="shared" ref="S10:T10" si="23">L10*100/L31</f>
        <v>101.55940609056255</v>
      </c>
      <c r="T10" s="10">
        <f t="shared" si="23"/>
        <v>100.09149189586545</v>
      </c>
      <c r="U10" s="27">
        <f>AVERAGE(H10:H12)</f>
        <v>11.481568651357584</v>
      </c>
      <c r="V10" s="27">
        <f>AVERAGE(I10:I12)</f>
        <v>7.2720703739470203</v>
      </c>
      <c r="W10" s="27">
        <f>AVERAGE(J10:J12)</f>
        <v>3.4970502628979396</v>
      </c>
      <c r="X10" s="29">
        <f>AVERAGE(K10:K12)</f>
        <v>0.26407607898122443</v>
      </c>
      <c r="Y10" s="29">
        <f t="shared" ref="Y10:Z10" si="24">AVERAGE(L10:L12)</f>
        <v>0.16725761860078148</v>
      </c>
      <c r="Z10" s="29">
        <f t="shared" si="24"/>
        <v>8.0432156046652617E-2</v>
      </c>
      <c r="AA10" s="64">
        <f>AVERAGE(O10:O12)</f>
        <v>82.135567855051789</v>
      </c>
      <c r="AB10" s="64">
        <f>AVERAGE(P10:P12)</f>
        <v>85.246704464086605</v>
      </c>
      <c r="AC10" s="64">
        <f>AVERAGE(Q10:Q12)</f>
        <v>86.989792481406596</v>
      </c>
      <c r="AD10" s="104">
        <f t="shared" ref="AD10:AF10" si="25">AVERAGE(R10:R12)</f>
        <v>100.00000000000001</v>
      </c>
      <c r="AE10" s="105">
        <f t="shared" si="25"/>
        <v>100</v>
      </c>
      <c r="AF10" s="106">
        <f t="shared" si="25"/>
        <v>100</v>
      </c>
    </row>
    <row r="11" spans="1:36" x14ac:dyDescent="0.3">
      <c r="A11" s="11">
        <v>50</v>
      </c>
      <c r="B11" s="11">
        <v>3</v>
      </c>
      <c r="C11" s="11">
        <v>23</v>
      </c>
      <c r="D11" s="10">
        <v>9.98</v>
      </c>
      <c r="E11" s="11">
        <v>138935</v>
      </c>
      <c r="F11" s="11">
        <v>149602</v>
      </c>
      <c r="G11" s="11">
        <v>61741</v>
      </c>
      <c r="H11" s="10">
        <f t="shared" si="9"/>
        <v>11.679640515218273</v>
      </c>
      <c r="I11" s="10">
        <f t="shared" si="0"/>
        <v>7.1565864535203314</v>
      </c>
      <c r="J11" s="10">
        <f t="shared" si="1"/>
        <v>3.4785004586340804</v>
      </c>
      <c r="K11" s="45">
        <f t="shared" si="2"/>
        <v>0.26863173185002026</v>
      </c>
      <c r="L11" s="45">
        <f t="shared" si="3"/>
        <v>0.16460148843096764</v>
      </c>
      <c r="M11" s="17">
        <f t="shared" si="4"/>
        <v>8.0005510548583861E-2</v>
      </c>
      <c r="N11" s="19">
        <f t="shared" si="10"/>
        <v>0.51323873082957172</v>
      </c>
      <c r="O11" s="10">
        <f>K11*100/K17</f>
        <v>83.552512308228259</v>
      </c>
      <c r="P11" s="10">
        <f>L11*100/L17</f>
        <v>83.892946438004032</v>
      </c>
      <c r="Q11" s="10">
        <f>M11*100/M17</f>
        <v>86.528362561281099</v>
      </c>
      <c r="R11" s="10">
        <f>K11*100/K31</f>
        <v>101.72512894252711</v>
      </c>
      <c r="S11" s="10">
        <f t="shared" ref="S11:T11" si="26">L11*100/L31</f>
        <v>98.411952656008083</v>
      </c>
      <c r="T11" s="10">
        <f t="shared" si="26"/>
        <v>99.469558545936167</v>
      </c>
      <c r="U11" s="30">
        <f t="shared" ref="U11:Z11" si="27">_xlfn.STDEV.P(H10:H12)</f>
        <v>0.16521207754489026</v>
      </c>
      <c r="V11" s="28">
        <f t="shared" si="27"/>
        <v>9.345352740246303E-2</v>
      </c>
      <c r="W11" s="30">
        <f t="shared" si="27"/>
        <v>1.4023354949630766E-2</v>
      </c>
      <c r="X11" s="30">
        <f t="shared" si="27"/>
        <v>3.7998777835324712E-3</v>
      </c>
      <c r="Y11" s="30">
        <f t="shared" si="27"/>
        <v>2.1494311302566447E-3</v>
      </c>
      <c r="Z11" s="30">
        <f t="shared" si="27"/>
        <v>3.2253716384150104E-4</v>
      </c>
      <c r="AA11" s="65">
        <f>_xlfn.STDEV.P(O10:O12)</f>
        <v>1.1818757713091634</v>
      </c>
      <c r="AB11" s="65">
        <f>_xlfn.STDEV.P(P10:P12)</f>
        <v>1.0955071694775431</v>
      </c>
      <c r="AC11" s="65">
        <f>_xlfn.STDEV.P(Q10:Q12)</f>
        <v>0.34883362984624744</v>
      </c>
      <c r="AD11" s="107">
        <f t="shared" ref="AD11:AF11" si="28">_xlfn.STDEV.P(R10:R12)</f>
        <v>1.438932976508881</v>
      </c>
      <c r="AE11" s="108">
        <f t="shared" si="28"/>
        <v>1.2851020768070467</v>
      </c>
      <c r="AF11" s="109">
        <f t="shared" si="28"/>
        <v>0.4010052442886366</v>
      </c>
    </row>
    <row r="12" spans="1:36" x14ac:dyDescent="0.3">
      <c r="A12" s="11">
        <v>51</v>
      </c>
      <c r="B12" s="11">
        <v>3</v>
      </c>
      <c r="C12" s="11">
        <v>23</v>
      </c>
      <c r="D12" s="10">
        <v>10</v>
      </c>
      <c r="E12" s="11">
        <v>134136</v>
      </c>
      <c r="F12" s="11">
        <v>152048</v>
      </c>
      <c r="G12" s="11">
        <v>62352</v>
      </c>
      <c r="H12" s="10">
        <f t="shared" si="9"/>
        <v>11.275209849496768</v>
      </c>
      <c r="I12" s="10">
        <f t="shared" si="0"/>
        <v>7.2741531860523851</v>
      </c>
      <c r="J12" s="10">
        <f t="shared" si="1"/>
        <v>3.5124005495769066</v>
      </c>
      <c r="K12" s="45">
        <f t="shared" si="2"/>
        <v>0.25932982653842568</v>
      </c>
      <c r="L12" s="45">
        <f t="shared" si="3"/>
        <v>0.16730552327920487</v>
      </c>
      <c r="M12" s="17">
        <f t="shared" si="4"/>
        <v>8.0785212640268847E-2</v>
      </c>
      <c r="N12" s="19">
        <f t="shared" si="10"/>
        <v>0.50742056245789935</v>
      </c>
      <c r="O12" s="10">
        <f t="shared" ref="O12:Q13" si="29">K12*100/K17</f>
        <v>80.659341227192698</v>
      </c>
      <c r="P12" s="10">
        <f t="shared" si="29"/>
        <v>85.271120188752349</v>
      </c>
      <c r="Q12" s="10">
        <f t="shared" si="29"/>
        <v>87.371633791181424</v>
      </c>
      <c r="R12" s="10">
        <f>K12*100/K31</f>
        <v>98.202695048673377</v>
      </c>
      <c r="S12" s="10">
        <f t="shared" ref="S12:T12" si="30">L12*100/L31</f>
        <v>100.02864125342937</v>
      </c>
      <c r="T12" s="10">
        <f t="shared" si="30"/>
        <v>100.43894955819839</v>
      </c>
      <c r="U12" s="27"/>
      <c r="V12" s="27"/>
      <c r="W12" s="27"/>
      <c r="AA12" s="64"/>
      <c r="AB12" s="9"/>
      <c r="AC12" s="9"/>
      <c r="AD12" s="101"/>
      <c r="AE12" s="102"/>
      <c r="AF12" s="103"/>
    </row>
    <row r="13" spans="1:36" x14ac:dyDescent="0.3">
      <c r="A13" s="11">
        <v>73</v>
      </c>
      <c r="B13" s="11">
        <v>5</v>
      </c>
      <c r="C13" s="11">
        <v>25</v>
      </c>
      <c r="D13" s="10">
        <v>9.99</v>
      </c>
      <c r="E13" s="11">
        <v>112867</v>
      </c>
      <c r="F13" s="11">
        <v>115437</v>
      </c>
      <c r="G13" s="11">
        <v>52345</v>
      </c>
      <c r="H13" s="10">
        <f t="shared" si="9"/>
        <v>9.4827872970419484</v>
      </c>
      <c r="I13" s="10">
        <f t="shared" si="0"/>
        <v>5.5144493247559758</v>
      </c>
      <c r="J13" s="10">
        <f t="shared" si="1"/>
        <v>2.9571825298308148</v>
      </c>
      <c r="K13" s="45">
        <f t="shared" si="2"/>
        <v>0.2370696824260487</v>
      </c>
      <c r="L13" s="45">
        <f t="shared" si="3"/>
        <v>0.13786123311889942</v>
      </c>
      <c r="M13" s="17">
        <f t="shared" si="4"/>
        <v>7.3929563245770366E-2</v>
      </c>
      <c r="N13" s="19">
        <f t="shared" si="10"/>
        <v>0.4488604787907185</v>
      </c>
      <c r="O13" s="10">
        <f t="shared" si="29"/>
        <v>44.050838067789428</v>
      </c>
      <c r="P13" s="10">
        <f t="shared" si="29"/>
        <v>41.788608234851658</v>
      </c>
      <c r="Q13" s="10">
        <f t="shared" si="29"/>
        <v>47.588575673739214</v>
      </c>
      <c r="R13" s="10">
        <f>K13*100/K32</f>
        <v>90.042920123073102</v>
      </c>
      <c r="S13" s="10">
        <f t="shared" ref="S13:T13" si="31">L13*100/L32</f>
        <v>83.287669078231374</v>
      </c>
      <c r="T13" s="10">
        <f t="shared" si="31"/>
        <v>92.408909180600574</v>
      </c>
      <c r="U13" s="27">
        <f>AVERAGE(H13:H15)</f>
        <v>10.531408004183579</v>
      </c>
      <c r="V13" s="27">
        <f>AVERAGE(I13:I15)</f>
        <v>6.6209672881784014</v>
      </c>
      <c r="W13" s="27">
        <f>AVERAGE(J13:J15)</f>
        <v>3.2001054401057858</v>
      </c>
      <c r="X13" s="29">
        <f>AVERAGE(K13:K15)</f>
        <v>0.2632852001045895</v>
      </c>
      <c r="Y13" s="29">
        <f t="shared" ref="Y13:Z13" si="32">AVERAGE(L13:L15)</f>
        <v>0.16552418220446002</v>
      </c>
      <c r="Z13" s="29">
        <f t="shared" si="32"/>
        <v>8.0002636002644664E-2</v>
      </c>
      <c r="AA13" s="64">
        <f>AVERAGE(O13:O15)</f>
        <v>48.922045184207207</v>
      </c>
      <c r="AB13" s="64">
        <f t="shared" ref="AB13:AC13" si="33">AVERAGE(P13:P15)</f>
        <v>50.173823685232435</v>
      </c>
      <c r="AC13" s="64">
        <f t="shared" si="33"/>
        <v>51.497822120953565</v>
      </c>
      <c r="AD13" s="104">
        <f>AVERAGE(R13:R15)</f>
        <v>100</v>
      </c>
      <c r="AE13" s="105">
        <f t="shared" ref="AE13" si="34">AVERAGE(S13:S15)</f>
        <v>100</v>
      </c>
      <c r="AF13" s="106">
        <f t="shared" ref="AF13" si="35">AVERAGE(T13:T15)</f>
        <v>100</v>
      </c>
    </row>
    <row r="14" spans="1:36" x14ac:dyDescent="0.3">
      <c r="A14" s="11">
        <v>74</v>
      </c>
      <c r="B14" s="11">
        <v>5</v>
      </c>
      <c r="C14" s="11">
        <v>25</v>
      </c>
      <c r="D14" s="10">
        <v>10.039999999999999</v>
      </c>
      <c r="E14" s="11">
        <v>133092</v>
      </c>
      <c r="F14" s="11">
        <v>163834</v>
      </c>
      <c r="G14" s="11">
        <v>52645</v>
      </c>
      <c r="H14" s="10">
        <f t="shared" si="9"/>
        <v>11.187227850119138</v>
      </c>
      <c r="I14" s="10">
        <f t="shared" si="0"/>
        <v>7.8406460354484535</v>
      </c>
      <c r="J14" s="10">
        <f t="shared" si="1"/>
        <v>2.9738274190007785</v>
      </c>
      <c r="K14" s="45">
        <f t="shared" si="2"/>
        <v>0.27968069625297848</v>
      </c>
      <c r="L14" s="45">
        <f t="shared" si="3"/>
        <v>0.19601615088621133</v>
      </c>
      <c r="M14" s="17">
        <f t="shared" si="4"/>
        <v>7.4345685475019463E-2</v>
      </c>
      <c r="N14" s="19">
        <f t="shared" si="10"/>
        <v>0.55004253261420932</v>
      </c>
      <c r="O14" s="10">
        <f>K14*100/K18</f>
        <v>51.968555975813985</v>
      </c>
      <c r="P14" s="10">
        <f>L14*100/L18</f>
        <v>59.416573838584924</v>
      </c>
      <c r="Q14" s="10">
        <f>M14*100/M18</f>
        <v>47.856434204572331</v>
      </c>
      <c r="R14" s="10">
        <f>K14*100/K32</f>
        <v>106.22727602686209</v>
      </c>
      <c r="S14" s="10">
        <f t="shared" ref="S14:T14" si="36">L14*100/L32</f>
        <v>118.4214585903145</v>
      </c>
      <c r="T14" s="10">
        <f t="shared" si="36"/>
        <v>92.929044828675146</v>
      </c>
      <c r="U14" s="18">
        <f t="shared" ref="U14:Z14" si="37">_xlfn.STDEV.P(H13:H15)</f>
        <v>0.74922127891417656</v>
      </c>
      <c r="V14" s="19">
        <f t="shared" si="37"/>
        <v>0.95303088668377389</v>
      </c>
      <c r="W14" s="18">
        <f t="shared" si="37"/>
        <v>0.33184474139749376</v>
      </c>
      <c r="X14" s="18">
        <f t="shared" si="37"/>
        <v>1.8730531972854431E-2</v>
      </c>
      <c r="Y14" s="18">
        <f t="shared" si="37"/>
        <v>2.3825772167094247E-2</v>
      </c>
      <c r="Z14" s="18">
        <f t="shared" si="37"/>
        <v>8.2961185349372385E-3</v>
      </c>
      <c r="AA14" s="10">
        <f>_xlfn.STDEV.P(O13:O15)</f>
        <v>3.4803928634659678</v>
      </c>
      <c r="AB14" s="10">
        <f>_xlfn.STDEV.P(P13:P15)</f>
        <v>7.2220872863136991</v>
      </c>
      <c r="AC14" s="10">
        <f>_xlfn.STDEV.P(Q13:Q15)</f>
        <v>5.3402244970081254</v>
      </c>
      <c r="AD14" s="110">
        <f t="shared" ref="AD14:AF14" si="38">_xlfn.STDEV.P(R13:R15)</f>
        <v>7.1141606005251194</v>
      </c>
      <c r="AE14" s="111">
        <f t="shared" si="38"/>
        <v>14.394133745161209</v>
      </c>
      <c r="AF14" s="112">
        <f t="shared" si="38"/>
        <v>10.369806483205068</v>
      </c>
    </row>
    <row r="15" spans="1:36" x14ac:dyDescent="0.3">
      <c r="A15" s="11">
        <v>75</v>
      </c>
      <c r="B15" s="11">
        <v>5</v>
      </c>
      <c r="C15" s="11">
        <v>25</v>
      </c>
      <c r="D15" s="10">
        <v>10.01</v>
      </c>
      <c r="E15" s="11">
        <v>129971</v>
      </c>
      <c r="F15" s="11">
        <v>136104</v>
      </c>
      <c r="G15" s="11">
        <v>65180</v>
      </c>
      <c r="H15" s="10">
        <f t="shared" si="9"/>
        <v>10.924208865389648</v>
      </c>
      <c r="I15" s="10">
        <f t="shared" si="0"/>
        <v>6.5078065043307731</v>
      </c>
      <c r="J15" s="10">
        <f t="shared" si="1"/>
        <v>3.6693063714857654</v>
      </c>
      <c r="K15" s="45">
        <f t="shared" si="2"/>
        <v>0.27310522163474121</v>
      </c>
      <c r="L15" s="45">
        <f t="shared" si="3"/>
        <v>0.16269516260826933</v>
      </c>
      <c r="M15" s="17">
        <f t="shared" si="4"/>
        <v>9.1732659287144136E-2</v>
      </c>
      <c r="N15" s="19">
        <f t="shared" si="10"/>
        <v>0.52753304353015462</v>
      </c>
      <c r="O15" s="10">
        <f>K15*100/K18</f>
        <v>50.7467415090182</v>
      </c>
      <c r="P15" s="10">
        <f>L15*100/L18</f>
        <v>49.316288982260701</v>
      </c>
      <c r="Q15" s="10">
        <f>M15*100/M18</f>
        <v>59.048456484549149</v>
      </c>
      <c r="R15" s="10">
        <f>K15*100/K32</f>
        <v>103.72980385006477</v>
      </c>
      <c r="S15" s="10">
        <f t="shared" ref="S15:T15" si="39">L15*100/L32</f>
        <v>98.290872331454139</v>
      </c>
      <c r="T15" s="10">
        <f t="shared" si="39"/>
        <v>114.66204599072425</v>
      </c>
    </row>
    <row r="16" spans="1:36" x14ac:dyDescent="0.3">
      <c r="A16" s="12" t="s">
        <v>49</v>
      </c>
      <c r="O16" s="14"/>
      <c r="P16" s="14"/>
      <c r="Q16" s="14"/>
    </row>
    <row r="17" spans="1:17" x14ac:dyDescent="0.3">
      <c r="A17" s="61" t="s">
        <v>46</v>
      </c>
      <c r="B17" s="11">
        <v>3</v>
      </c>
      <c r="C17" s="11">
        <v>23</v>
      </c>
      <c r="D17" s="11">
        <v>0</v>
      </c>
      <c r="E17" s="11">
        <v>166217</v>
      </c>
      <c r="F17" s="11">
        <v>178189</v>
      </c>
      <c r="G17" s="11">
        <v>71502</v>
      </c>
      <c r="H17" s="27">
        <f>(E17-$K$23)/$K$22</f>
        <v>13.97880230355211</v>
      </c>
      <c r="I17" s="27">
        <f>(F17-$L$23)/$L$22</f>
        <v>8.5306175994294957</v>
      </c>
      <c r="J17" s="27">
        <f>(G17-$M$23)/$M$22</f>
        <v>4.0200696692608018</v>
      </c>
      <c r="K17" s="17">
        <f>H17*C17/1000</f>
        <v>0.3215124529816985</v>
      </c>
      <c r="L17" s="17">
        <f>I17*C17/1000</f>
        <v>0.19620420478687839</v>
      </c>
      <c r="M17" s="17">
        <f>J17*C17/1000</f>
        <v>9.2461602392998443E-2</v>
      </c>
      <c r="N17" s="19">
        <f>SUM(K17:M17)</f>
        <v>0.61017826016157528</v>
      </c>
      <c r="O17" s="27"/>
      <c r="P17" s="27"/>
      <c r="Q17" s="27"/>
    </row>
    <row r="18" spans="1:17" ht="14.4" customHeight="1" x14ac:dyDescent="0.3">
      <c r="A18" t="s">
        <v>47</v>
      </c>
      <c r="C18" s="53">
        <v>25</v>
      </c>
      <c r="H18" s="27">
        <v>21.526916882827461</v>
      </c>
      <c r="I18" s="27">
        <v>13.196058824847226</v>
      </c>
      <c r="J18" s="27">
        <v>6.2140597569148843</v>
      </c>
      <c r="K18" s="17">
        <f>H18*C18/1000</f>
        <v>0.53817292207068645</v>
      </c>
      <c r="L18" s="17">
        <f>I18*C18/1000</f>
        <v>0.32990147062118064</v>
      </c>
      <c r="M18" s="17">
        <f>J18*C18/1000</f>
        <v>0.15535149392287209</v>
      </c>
      <c r="N18" s="19">
        <f>SUM(K18:M18)</f>
        <v>1.0234258866147392</v>
      </c>
      <c r="O18" s="27"/>
      <c r="P18" s="27"/>
      <c r="Q18" s="27"/>
    </row>
    <row r="19" spans="1:17" x14ac:dyDescent="0.3">
      <c r="A19" s="12" t="s">
        <v>48</v>
      </c>
      <c r="H19" s="62"/>
      <c r="I19" s="10"/>
      <c r="J19" s="10"/>
      <c r="K19" s="15"/>
      <c r="L19" s="17"/>
      <c r="M19" s="17"/>
      <c r="N19" s="19"/>
      <c r="O19" s="27"/>
      <c r="P19" s="27"/>
      <c r="Q19" s="27"/>
    </row>
    <row r="20" spans="1:17" x14ac:dyDescent="0.3">
      <c r="A20" s="16">
        <v>22</v>
      </c>
      <c r="B20" s="11">
        <v>3</v>
      </c>
      <c r="C20" s="11">
        <v>23</v>
      </c>
      <c r="D20" s="10">
        <v>10.02</v>
      </c>
      <c r="E20" s="11">
        <v>0</v>
      </c>
      <c r="F20" s="11">
        <v>0</v>
      </c>
      <c r="G20" s="11">
        <v>0</v>
      </c>
      <c r="H20" s="62"/>
      <c r="I20" s="10"/>
      <c r="J20" s="10"/>
      <c r="K20" s="15"/>
      <c r="L20" s="17"/>
      <c r="M20" s="17"/>
      <c r="N20" s="19"/>
    </row>
    <row r="21" spans="1:17" x14ac:dyDescent="0.3">
      <c r="A21" s="16">
        <v>46</v>
      </c>
      <c r="B21" s="11">
        <v>5</v>
      </c>
      <c r="C21" s="11">
        <v>25</v>
      </c>
      <c r="D21" s="10">
        <v>10.01</v>
      </c>
      <c r="E21" s="11">
        <v>0</v>
      </c>
      <c r="F21" s="11">
        <v>0</v>
      </c>
      <c r="G21" s="11">
        <v>0</v>
      </c>
      <c r="H21" s="62"/>
      <c r="I21" s="10"/>
      <c r="K21" t="s">
        <v>16</v>
      </c>
      <c r="L21" t="s">
        <v>17</v>
      </c>
      <c r="M21" t="s">
        <v>18</v>
      </c>
      <c r="N21" s="19"/>
    </row>
    <row r="22" spans="1:17" x14ac:dyDescent="0.3">
      <c r="A22" s="16">
        <v>70</v>
      </c>
      <c r="B22" s="11">
        <v>3</v>
      </c>
      <c r="C22" s="11">
        <v>23</v>
      </c>
      <c r="D22" s="10">
        <v>10</v>
      </c>
      <c r="E22" s="11">
        <v>0</v>
      </c>
      <c r="F22" s="11">
        <v>0</v>
      </c>
      <c r="G22" s="11">
        <v>0</v>
      </c>
      <c r="H22" s="62"/>
      <c r="I22" s="10"/>
      <c r="J22" t="s">
        <v>20</v>
      </c>
      <c r="K22" s="15">
        <v>11866.063596929729</v>
      </c>
      <c r="L22" s="15">
        <v>20805.205242334323</v>
      </c>
      <c r="M22" s="15">
        <v>18023.550468654328</v>
      </c>
      <c r="N22" s="19"/>
    </row>
    <row r="23" spans="1:17" x14ac:dyDescent="0.3">
      <c r="A23" s="16">
        <v>94</v>
      </c>
      <c r="B23" s="11">
        <v>5</v>
      </c>
      <c r="C23" s="11">
        <v>25</v>
      </c>
      <c r="D23" s="10">
        <v>9.9600000000000009</v>
      </c>
      <c r="E23" s="11">
        <v>0</v>
      </c>
      <c r="F23" s="11">
        <v>0</v>
      </c>
      <c r="G23" s="11">
        <v>0</v>
      </c>
      <c r="J23" t="s">
        <v>21</v>
      </c>
      <c r="K23" s="15">
        <v>343.64285714286962</v>
      </c>
      <c r="L23" s="15">
        <v>707.75</v>
      </c>
      <c r="M23" s="15">
        <v>-953.92857142857247</v>
      </c>
    </row>
    <row r="25" spans="1:17" x14ac:dyDescent="0.3">
      <c r="J25" t="s">
        <v>23</v>
      </c>
    </row>
    <row r="27" spans="1:17" x14ac:dyDescent="0.3">
      <c r="K27" s="80"/>
      <c r="L27" s="81" t="s">
        <v>57</v>
      </c>
      <c r="M27" s="82"/>
    </row>
    <row r="28" spans="1:17" x14ac:dyDescent="0.3">
      <c r="J28" s="69"/>
      <c r="K28" s="68" t="s">
        <v>16</v>
      </c>
      <c r="L28" s="68" t="s">
        <v>17</v>
      </c>
      <c r="M28" s="70" t="s">
        <v>18</v>
      </c>
    </row>
    <row r="29" spans="1:17" x14ac:dyDescent="0.3">
      <c r="J29" s="21" t="s">
        <v>52</v>
      </c>
      <c r="K29" s="71">
        <v>0.26610483376891675</v>
      </c>
      <c r="L29" s="71">
        <v>0.16922392140129849</v>
      </c>
      <c r="M29" s="72">
        <v>8.1021718021052735E-2</v>
      </c>
    </row>
    <row r="30" spans="1:17" x14ac:dyDescent="0.3">
      <c r="J30" s="21" t="s">
        <v>53</v>
      </c>
      <c r="K30" s="71">
        <v>0.38462142264985399</v>
      </c>
      <c r="L30" s="71">
        <v>0.15562561767371377</v>
      </c>
      <c r="M30" s="72">
        <v>8.2078623568565143E-2</v>
      </c>
    </row>
    <row r="31" spans="1:17" x14ac:dyDescent="0.3">
      <c r="J31" s="21" t="s">
        <v>54</v>
      </c>
      <c r="K31" s="71">
        <v>0.26407607898122443</v>
      </c>
      <c r="L31" s="71">
        <v>0.16725761860078148</v>
      </c>
      <c r="M31" s="72">
        <v>8.0432156046652617E-2</v>
      </c>
    </row>
    <row r="32" spans="1:17" x14ac:dyDescent="0.3">
      <c r="J32" s="73" t="s">
        <v>55</v>
      </c>
      <c r="K32" s="74">
        <v>0.2632852001045895</v>
      </c>
      <c r="L32" s="74">
        <v>0.16552418220446002</v>
      </c>
      <c r="M32" s="75">
        <v>8.0002636002644664E-2</v>
      </c>
    </row>
  </sheetData>
  <mergeCells count="4">
    <mergeCell ref="O2:Q2"/>
    <mergeCell ref="H2:J2"/>
    <mergeCell ref="K2:N2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1"/>
  <sheetViews>
    <sheetView zoomScale="90" zoomScaleNormal="90" workbookViewId="0">
      <selection sqref="A1:D1"/>
    </sheetView>
  </sheetViews>
  <sheetFormatPr defaultRowHeight="14.4" x14ac:dyDescent="0.3"/>
  <cols>
    <col min="2" max="2" width="4.6640625" customWidth="1"/>
    <col min="3" max="3" width="5.88671875" customWidth="1"/>
    <col min="11" max="11" width="6.5546875" customWidth="1"/>
    <col min="12" max="12" width="5.77734375" customWidth="1"/>
    <col min="13" max="13" width="4.88671875" customWidth="1"/>
    <col min="14" max="14" width="5.88671875" customWidth="1"/>
    <col min="15" max="17" width="6.5546875" customWidth="1"/>
    <col min="18" max="18" width="6.44140625" customWidth="1"/>
    <col min="19" max="19" width="5.109375" customWidth="1"/>
    <col min="20" max="20" width="5.5546875" customWidth="1"/>
    <col min="21" max="21" width="5.88671875" customWidth="1"/>
    <col min="22" max="22" width="5.77734375" customWidth="1"/>
    <col min="23" max="23" width="6.77734375" customWidth="1"/>
    <col min="24" max="24" width="8" customWidth="1"/>
    <col min="25" max="25" width="7.44140625" customWidth="1"/>
    <col min="26" max="26" width="7" customWidth="1"/>
  </cols>
  <sheetData>
    <row r="1" spans="1:26" x14ac:dyDescent="0.3">
      <c r="A1" s="13" t="s">
        <v>65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s="155" t="s">
        <v>56</v>
      </c>
      <c r="P2" s="155"/>
      <c r="Q2" s="155"/>
      <c r="R2" s="154" t="s">
        <v>26</v>
      </c>
      <c r="S2" s="154"/>
      <c r="T2" s="154"/>
      <c r="U2" s="148" t="s">
        <v>27</v>
      </c>
      <c r="V2" s="148"/>
      <c r="W2" s="148"/>
      <c r="X2" s="149" t="s">
        <v>56</v>
      </c>
      <c r="Y2" s="150"/>
      <c r="Z2" s="151"/>
    </row>
    <row r="3" spans="1:26" x14ac:dyDescent="0.3">
      <c r="A3" t="s">
        <v>1</v>
      </c>
      <c r="B3" t="s">
        <v>10</v>
      </c>
      <c r="C3" t="s">
        <v>11</v>
      </c>
      <c r="D3" t="s">
        <v>12</v>
      </c>
      <c r="E3" s="35" t="s">
        <v>16</v>
      </c>
      <c r="F3" s="35" t="s">
        <v>17</v>
      </c>
      <c r="G3" s="35" t="s">
        <v>18</v>
      </c>
      <c r="H3" t="s">
        <v>16</v>
      </c>
      <c r="I3" t="s">
        <v>17</v>
      </c>
      <c r="J3" t="s">
        <v>18</v>
      </c>
      <c r="K3" t="s">
        <v>16</v>
      </c>
      <c r="L3" t="s">
        <v>17</v>
      </c>
      <c r="M3" t="s">
        <v>18</v>
      </c>
      <c r="N3" t="s">
        <v>19</v>
      </c>
      <c r="O3" t="s">
        <v>16</v>
      </c>
      <c r="P3" t="s">
        <v>17</v>
      </c>
      <c r="Q3" t="s">
        <v>18</v>
      </c>
      <c r="R3" t="s">
        <v>16</v>
      </c>
      <c r="S3" t="s">
        <v>17</v>
      </c>
      <c r="T3" t="s">
        <v>18</v>
      </c>
      <c r="U3" s="76" t="s">
        <v>16</v>
      </c>
      <c r="V3" s="76" t="s">
        <v>17</v>
      </c>
      <c r="W3" s="76" t="s">
        <v>18</v>
      </c>
      <c r="X3" s="88" t="s">
        <v>16</v>
      </c>
      <c r="Y3" s="56" t="s">
        <v>17</v>
      </c>
      <c r="Z3" s="89" t="s">
        <v>18</v>
      </c>
    </row>
    <row r="4" spans="1:26" x14ac:dyDescent="0.3">
      <c r="A4">
        <v>4</v>
      </c>
      <c r="B4">
        <v>3</v>
      </c>
      <c r="C4">
        <v>23</v>
      </c>
      <c r="D4">
        <v>10</v>
      </c>
      <c r="E4">
        <v>127414</v>
      </c>
      <c r="F4">
        <v>136104</v>
      </c>
      <c r="G4">
        <v>59853</v>
      </c>
      <c r="H4" s="19">
        <f t="shared" ref="H4:H15" si="0">(E4-$D$21)/$D$20</f>
        <v>10.708720386071064</v>
      </c>
      <c r="I4" s="19">
        <f t="shared" ref="I4:I15" si="1">(F4-$E$21)/$E$20</f>
        <v>6.5078065043307731</v>
      </c>
      <c r="J4" s="18">
        <f t="shared" ref="J4:J15" si="2">(G4-$F$21)/$F$20</f>
        <v>3.373748622791108</v>
      </c>
      <c r="K4" s="18">
        <f>H4*C4/1000</f>
        <v>0.24630056887963447</v>
      </c>
      <c r="L4" s="18">
        <f>I4*C4/1000</f>
        <v>0.14967954959960778</v>
      </c>
      <c r="M4" s="18">
        <f t="shared" ref="M4:M17" si="3">J4*C4/1000</f>
        <v>7.7596218324195484E-2</v>
      </c>
      <c r="N4" s="18">
        <f>SUM(K4:M4)</f>
        <v>0.47357633680343775</v>
      </c>
      <c r="O4" s="15">
        <f>K4*100/I21</f>
        <v>92.557720726531358</v>
      </c>
      <c r="P4" s="15">
        <f>L4*100/J21</f>
        <v>88.450585685611742</v>
      </c>
      <c r="Q4" s="15">
        <f>M4*100/K21</f>
        <v>95.772121623035488</v>
      </c>
      <c r="R4" s="27">
        <f t="shared" ref="R4:W4" si="4">AVERAGE(H4:H6)</f>
        <v>10.565847956685806</v>
      </c>
      <c r="S4" s="27">
        <f t="shared" si="4"/>
        <v>6.3627626736394838</v>
      </c>
      <c r="T4" s="27">
        <f t="shared" si="4"/>
        <v>3.3049312532339581</v>
      </c>
      <c r="U4" s="77">
        <f t="shared" si="4"/>
        <v>0.24301450300377356</v>
      </c>
      <c r="V4" s="77">
        <f t="shared" si="4"/>
        <v>0.14634354149370812</v>
      </c>
      <c r="W4" s="77">
        <f t="shared" si="4"/>
        <v>7.6013418824381021E-2</v>
      </c>
      <c r="X4" s="90">
        <f>AVERAGE(O4:O6)</f>
        <v>91.322844294818537</v>
      </c>
      <c r="Y4" s="91">
        <f t="shared" ref="Y4" si="5">AVERAGE(P4:P6)</f>
        <v>86.479228398607006</v>
      </c>
      <c r="Z4" s="92">
        <f t="shared" ref="Z4" si="6">AVERAGE(Q4:Q6)</f>
        <v>93.818571959470987</v>
      </c>
    </row>
    <row r="5" spans="1:26" x14ac:dyDescent="0.3">
      <c r="A5">
        <v>5</v>
      </c>
      <c r="B5">
        <v>3</v>
      </c>
      <c r="C5">
        <v>23</v>
      </c>
      <c r="D5">
        <v>10.3</v>
      </c>
      <c r="E5">
        <v>129474</v>
      </c>
      <c r="F5">
        <v>136764</v>
      </c>
      <c r="G5">
        <v>59463</v>
      </c>
      <c r="H5" s="19">
        <f t="shared" si="0"/>
        <v>10.882324714344934</v>
      </c>
      <c r="I5" s="19">
        <f t="shared" si="1"/>
        <v>6.5395293348586367</v>
      </c>
      <c r="J5" s="18">
        <f t="shared" si="2"/>
        <v>3.3521102668701555</v>
      </c>
      <c r="K5" s="18">
        <f t="shared" ref="K5:K14" si="7">H5*C5/1000</f>
        <v>0.2502934684299335</v>
      </c>
      <c r="L5" s="18">
        <f t="shared" ref="L5:L17" si="8">I5*C5/1000</f>
        <v>0.15040917470174864</v>
      </c>
      <c r="M5" s="18">
        <f t="shared" si="3"/>
        <v>7.7098536138013568E-2</v>
      </c>
      <c r="N5" s="18">
        <f t="shared" ref="N5:N17" si="9">SUM(K5:M5)</f>
        <v>0.47780117926969567</v>
      </c>
      <c r="O5" s="15">
        <f>K5*100/I21</f>
        <v>94.058219418624418</v>
      </c>
      <c r="P5" s="15">
        <f>L5*100/J21</f>
        <v>88.881745238055046</v>
      </c>
      <c r="Q5" s="15">
        <f>M5*100/K21</f>
        <v>95.157863868031328</v>
      </c>
      <c r="R5" s="28">
        <f t="shared" ref="R5:W5" si="10">_xlfn.STDEV.P(H4:H6)</f>
        <v>0.33245137231140992</v>
      </c>
      <c r="S5" s="28">
        <f t="shared" si="10"/>
        <v>0.22792261701712976</v>
      </c>
      <c r="T5" s="28">
        <f t="shared" si="10"/>
        <v>8.2496162727704686E-2</v>
      </c>
      <c r="U5" s="78">
        <f t="shared" si="10"/>
        <v>7.6463815631624297E-3</v>
      </c>
      <c r="V5" s="78">
        <f t="shared" si="10"/>
        <v>5.2422201913939828E-3</v>
      </c>
      <c r="W5" s="78">
        <f t="shared" si="10"/>
        <v>1.8974117427372067E-3</v>
      </c>
      <c r="X5" s="93">
        <f>_xlfn.STDEV.P(O4:O6)</f>
        <v>2.8734470752990786</v>
      </c>
      <c r="Y5" s="94">
        <f>_xlfn.STDEV.P(P4:P6)</f>
        <v>3.0978009184425885</v>
      </c>
      <c r="Z5" s="95">
        <f>_xlfn.STDEV.P(Q4:Q6)</f>
        <v>2.3418557259476853</v>
      </c>
    </row>
    <row r="6" spans="1:26" x14ac:dyDescent="0.3">
      <c r="A6">
        <v>6</v>
      </c>
      <c r="B6">
        <v>3</v>
      </c>
      <c r="C6">
        <v>23</v>
      </c>
      <c r="D6">
        <v>10.01</v>
      </c>
      <c r="E6">
        <v>120268</v>
      </c>
      <c r="F6">
        <v>126391</v>
      </c>
      <c r="G6">
        <v>56522</v>
      </c>
      <c r="H6" s="19">
        <f t="shared" si="0"/>
        <v>10.106498769641419</v>
      </c>
      <c r="I6" s="19">
        <f t="shared" si="1"/>
        <v>6.0409521817290406</v>
      </c>
      <c r="J6" s="18">
        <f t="shared" si="2"/>
        <v>3.1889348700406104</v>
      </c>
      <c r="K6" s="18">
        <f t="shared" si="7"/>
        <v>0.23244947170175265</v>
      </c>
      <c r="L6" s="18">
        <f t="shared" si="8"/>
        <v>0.13894190017976793</v>
      </c>
      <c r="M6" s="18">
        <f t="shared" si="3"/>
        <v>7.3345502010934038E-2</v>
      </c>
      <c r="N6" s="18">
        <f t="shared" si="9"/>
        <v>0.44473687389245464</v>
      </c>
      <c r="O6" s="15">
        <f t="shared" ref="O6:Q7" si="11">K6*100/I21</f>
        <v>87.352592739299837</v>
      </c>
      <c r="P6" s="15">
        <f t="shared" si="11"/>
        <v>82.105354272154216</v>
      </c>
      <c r="Q6" s="15">
        <f t="shared" si="11"/>
        <v>90.52573038734613</v>
      </c>
      <c r="R6" s="27"/>
      <c r="S6" s="27"/>
      <c r="T6" s="27"/>
      <c r="U6" s="76"/>
      <c r="V6" s="76"/>
      <c r="W6" s="76"/>
      <c r="X6" s="96"/>
      <c r="Y6" s="40"/>
      <c r="Z6" s="20"/>
    </row>
    <row r="7" spans="1:26" x14ac:dyDescent="0.3">
      <c r="A7">
        <v>28</v>
      </c>
      <c r="B7">
        <v>5</v>
      </c>
      <c r="C7">
        <v>25</v>
      </c>
      <c r="D7">
        <v>10.01</v>
      </c>
      <c r="E7">
        <v>133120</v>
      </c>
      <c r="F7">
        <v>138526</v>
      </c>
      <c r="G7">
        <v>54759</v>
      </c>
      <c r="H7" s="19">
        <f t="shared" si="0"/>
        <v>11.189587520600529</v>
      </c>
      <c r="I7" s="19">
        <f t="shared" si="1"/>
        <v>6.6242196793890864</v>
      </c>
      <c r="J7" s="18">
        <f t="shared" si="2"/>
        <v>3.0911184046851234</v>
      </c>
      <c r="K7" s="18">
        <f t="shared" si="7"/>
        <v>0.27973968801501325</v>
      </c>
      <c r="L7" s="18">
        <f t="shared" si="8"/>
        <v>0.16560549198472715</v>
      </c>
      <c r="M7" s="18">
        <f t="shared" si="3"/>
        <v>7.7277960117128092E-2</v>
      </c>
      <c r="N7" s="18">
        <f t="shared" si="9"/>
        <v>0.5226231401168685</v>
      </c>
      <c r="O7" s="10">
        <f t="shared" si="11"/>
        <v>72.731177085182324</v>
      </c>
      <c r="P7" s="10">
        <f t="shared" si="11"/>
        <v>106.41274518950812</v>
      </c>
      <c r="Q7" s="10">
        <f t="shared" si="11"/>
        <v>94.15114040329054</v>
      </c>
      <c r="R7" s="27">
        <f t="shared" ref="R7:W7" si="12">AVERAGE(H7:H9)</f>
        <v>11.414683229736212</v>
      </c>
      <c r="S7" s="27">
        <f t="shared" si="12"/>
        <v>5.0731815477870716</v>
      </c>
      <c r="T7" s="27">
        <f t="shared" si="12"/>
        <v>2.6444805452910951</v>
      </c>
      <c r="U7" s="77">
        <f t="shared" si="12"/>
        <v>0.28536708074340528</v>
      </c>
      <c r="V7" s="77">
        <f t="shared" si="12"/>
        <v>0.12682953869467681</v>
      </c>
      <c r="W7" s="77">
        <f t="shared" si="12"/>
        <v>6.611201363227738E-2</v>
      </c>
      <c r="X7" s="90">
        <f>AVERAGE(O7:O9)</f>
        <v>74.194276225532349</v>
      </c>
      <c r="Y7" s="91">
        <f>AVERAGE(P7:P9)</f>
        <v>81.496568875047856</v>
      </c>
      <c r="Z7" s="92">
        <f>AVERAGE(Q7:Q9)</f>
        <v>80.547176302304948</v>
      </c>
    </row>
    <row r="8" spans="1:26" x14ac:dyDescent="0.3">
      <c r="A8">
        <v>29</v>
      </c>
      <c r="B8">
        <v>5</v>
      </c>
      <c r="C8">
        <v>25</v>
      </c>
      <c r="D8">
        <v>10.029999999999999</v>
      </c>
      <c r="E8">
        <v>99555</v>
      </c>
      <c r="F8">
        <v>87047</v>
      </c>
      <c r="G8">
        <v>38061</v>
      </c>
      <c r="H8" s="19">
        <f t="shared" si="0"/>
        <v>8.3609325310313913</v>
      </c>
      <c r="I8" s="19">
        <f t="shared" si="1"/>
        <v>4.1498869631104309</v>
      </c>
      <c r="J8" s="18">
        <f t="shared" si="2"/>
        <v>2.1646638734849395</v>
      </c>
      <c r="K8" s="18">
        <f t="shared" si="7"/>
        <v>0.20902331327578477</v>
      </c>
      <c r="L8" s="18">
        <f t="shared" si="8"/>
        <v>0.10374717407776078</v>
      </c>
      <c r="M8" s="18">
        <f t="shared" si="3"/>
        <v>5.4116596837123492E-2</v>
      </c>
      <c r="N8" s="18">
        <f t="shared" si="9"/>
        <v>0.36688708419066907</v>
      </c>
      <c r="O8" s="10">
        <f>K8*100/I22</f>
        <v>54.34520829227759</v>
      </c>
      <c r="P8" s="10">
        <f>L8*100/J22</f>
        <v>66.664586222094968</v>
      </c>
      <c r="Q8" s="10">
        <f>M8*100/K22</f>
        <v>65.932632010960432</v>
      </c>
      <c r="R8" s="28">
        <f t="shared" ref="R8:W8" si="13">_xlfn.STDEV.P(H7:H9)</f>
        <v>2.5901669942508856</v>
      </c>
      <c r="S8" s="28">
        <f t="shared" si="13"/>
        <v>1.1033666867793201</v>
      </c>
      <c r="T8" s="28">
        <f t="shared" si="13"/>
        <v>0.37895041433776649</v>
      </c>
      <c r="U8" s="78">
        <f t="shared" si="13"/>
        <v>6.4754174856272315E-2</v>
      </c>
      <c r="V8" s="78">
        <f t="shared" si="13"/>
        <v>2.7584167169482993E-2</v>
      </c>
      <c r="W8" s="78">
        <f t="shared" si="13"/>
        <v>9.4737603584441488E-3</v>
      </c>
      <c r="X8" s="93">
        <f>_xlfn.STDEV.P(O7:O9)</f>
        <v>16.835821158932735</v>
      </c>
      <c r="Y8" s="94">
        <f>_xlfn.STDEV.P(P7:P9)</f>
        <v>17.724695703580252</v>
      </c>
      <c r="Z8" s="95">
        <f>_xlfn.STDEV.P(Q7:Q9)</f>
        <v>11.54229925716306</v>
      </c>
    </row>
    <row r="9" spans="1:26" x14ac:dyDescent="0.3">
      <c r="A9">
        <v>30</v>
      </c>
      <c r="B9">
        <v>5</v>
      </c>
      <c r="C9">
        <v>25</v>
      </c>
      <c r="D9">
        <v>9.98</v>
      </c>
      <c r="E9">
        <v>174698</v>
      </c>
      <c r="F9">
        <v>93196</v>
      </c>
      <c r="G9">
        <v>47307</v>
      </c>
      <c r="H9" s="19">
        <f t="shared" si="0"/>
        <v>14.693529637576715</v>
      </c>
      <c r="I9" s="19">
        <f t="shared" si="1"/>
        <v>4.4454380008616976</v>
      </c>
      <c r="J9" s="18">
        <f t="shared" si="2"/>
        <v>2.6776593577032228</v>
      </c>
      <c r="K9" s="18">
        <f t="shared" si="7"/>
        <v>0.36733824093941786</v>
      </c>
      <c r="L9" s="18">
        <f t="shared" si="8"/>
        <v>0.11113595002154245</v>
      </c>
      <c r="M9" s="18">
        <f t="shared" si="3"/>
        <v>6.6941483942580579E-2</v>
      </c>
      <c r="N9" s="18">
        <f t="shared" si="9"/>
        <v>0.54541567490354093</v>
      </c>
      <c r="O9" s="10">
        <f t="shared" ref="O9:Q10" si="14">K9*100/I22</f>
        <v>95.506443299137132</v>
      </c>
      <c r="P9" s="10">
        <f t="shared" si="14"/>
        <v>71.412375213540486</v>
      </c>
      <c r="Q9" s="10">
        <f t="shared" si="14"/>
        <v>81.55775649266387</v>
      </c>
      <c r="R9" s="27"/>
      <c r="S9" s="27"/>
      <c r="T9" s="27"/>
      <c r="U9" s="76"/>
      <c r="V9" s="76"/>
      <c r="W9" s="76"/>
      <c r="X9" s="96"/>
      <c r="Y9" s="40"/>
      <c r="Z9" s="20"/>
    </row>
    <row r="10" spans="1:26" x14ac:dyDescent="0.3">
      <c r="A10">
        <v>52</v>
      </c>
      <c r="B10">
        <v>3</v>
      </c>
      <c r="C10">
        <v>23</v>
      </c>
      <c r="D10">
        <v>10.07</v>
      </c>
      <c r="E10">
        <v>117141</v>
      </c>
      <c r="F10">
        <v>127884</v>
      </c>
      <c r="G10">
        <v>55480</v>
      </c>
      <c r="H10" s="19">
        <f t="shared" si="0"/>
        <v>9.8429741412373453</v>
      </c>
      <c r="I10" s="19">
        <f t="shared" si="1"/>
        <v>6.1127130695746486</v>
      </c>
      <c r="J10" s="18">
        <f t="shared" si="2"/>
        <v>3.1311216216569364</v>
      </c>
      <c r="K10" s="18">
        <f t="shared" si="7"/>
        <v>0.22638840524845896</v>
      </c>
      <c r="L10" s="18">
        <f t="shared" si="8"/>
        <v>0.14059240060021691</v>
      </c>
      <c r="M10" s="18">
        <f t="shared" si="3"/>
        <v>7.201579729810953E-2</v>
      </c>
      <c r="N10" s="18">
        <f t="shared" si="9"/>
        <v>0.4389966031467854</v>
      </c>
      <c r="O10" s="10">
        <f t="shared" si="14"/>
        <v>85.728478748184898</v>
      </c>
      <c r="P10" s="10">
        <f t="shared" si="14"/>
        <v>84.057397071872472</v>
      </c>
      <c r="Q10" s="10">
        <f t="shared" si="14"/>
        <v>89.536077158417342</v>
      </c>
      <c r="R10" s="27">
        <f t="shared" ref="R10:W10" si="15">AVERAGE(H10:H12)</f>
        <v>10.551465203275413</v>
      </c>
      <c r="S10" s="27">
        <f t="shared" si="15"/>
        <v>6.13333290941776</v>
      </c>
      <c r="T10" s="27">
        <f t="shared" si="15"/>
        <v>3.2613956208938526</v>
      </c>
      <c r="U10" s="77">
        <f t="shared" si="15"/>
        <v>0.24268369967533451</v>
      </c>
      <c r="V10" s="77">
        <f t="shared" si="15"/>
        <v>0.1410666569166085</v>
      </c>
      <c r="W10" s="77">
        <f t="shared" si="15"/>
        <v>7.5012099280558617E-2</v>
      </c>
      <c r="X10" s="90">
        <f>AVERAGE(O10:O12)</f>
        <v>91.899160503889902</v>
      </c>
      <c r="Y10" s="91">
        <f>AVERAGE(P10:P12)</f>
        <v>84.340945480823294</v>
      </c>
      <c r="Z10" s="92">
        <f>AVERAGE(Q10:Q12)</f>
        <v>93.261330999320421</v>
      </c>
    </row>
    <row r="11" spans="1:26" x14ac:dyDescent="0.3">
      <c r="A11">
        <v>53</v>
      </c>
      <c r="B11">
        <v>3</v>
      </c>
      <c r="C11">
        <v>23</v>
      </c>
      <c r="D11">
        <v>10.029999999999999</v>
      </c>
      <c r="E11">
        <v>142527</v>
      </c>
      <c r="F11">
        <v>132171</v>
      </c>
      <c r="G11">
        <v>62631</v>
      </c>
      <c r="H11" s="19">
        <f t="shared" si="0"/>
        <v>11.982352528402611</v>
      </c>
      <c r="I11" s="19">
        <f t="shared" si="1"/>
        <v>6.318767273321547</v>
      </c>
      <c r="J11" s="18">
        <f t="shared" si="2"/>
        <v>3.5278802965049727</v>
      </c>
      <c r="K11" s="18">
        <f t="shared" si="7"/>
        <v>0.27559410815326002</v>
      </c>
      <c r="L11" s="18">
        <f t="shared" si="8"/>
        <v>0.14533164728639558</v>
      </c>
      <c r="M11" s="18">
        <f t="shared" si="3"/>
        <v>8.1141246819614363E-2</v>
      </c>
      <c r="N11" s="18">
        <f t="shared" si="9"/>
        <v>0.50206700225926992</v>
      </c>
      <c r="O11" s="10">
        <f>K11*100/I23</f>
        <v>104.36163291142115</v>
      </c>
      <c r="P11" s="10">
        <f>L11*100/J23</f>
        <v>86.890898305374151</v>
      </c>
      <c r="Q11" s="10">
        <f>M11*100/K23</f>
        <v>100.88160110062258</v>
      </c>
      <c r="R11" s="28">
        <f t="shared" ref="R11:W11" si="16">_xlfn.STDEV.P(H10:H12)</f>
        <v>1.0118060557113759</v>
      </c>
      <c r="S11" s="28">
        <f t="shared" si="16"/>
        <v>0.1437299649260198</v>
      </c>
      <c r="T11" s="28">
        <f t="shared" si="16"/>
        <v>0.18844870705407873</v>
      </c>
      <c r="U11" s="78">
        <f t="shared" si="16"/>
        <v>2.3271539281361626E-2</v>
      </c>
      <c r="V11" s="78">
        <f t="shared" si="16"/>
        <v>3.3057891932984579E-3</v>
      </c>
      <c r="W11" s="78">
        <f t="shared" si="16"/>
        <v>4.3343202622438083E-3</v>
      </c>
      <c r="X11" s="93">
        <f>_xlfn.STDEV.P(O10:O12)</f>
        <v>8.8124374502759171</v>
      </c>
      <c r="Y11" s="94">
        <f>_xlfn.STDEV.P(P10:P12)</f>
        <v>1.9764655391805384</v>
      </c>
      <c r="Z11" s="95">
        <f>_xlfn.STDEV.P(Q10:Q12)</f>
        <v>5.3887903486384277</v>
      </c>
    </row>
    <row r="12" spans="1:26" x14ac:dyDescent="0.3">
      <c r="A12">
        <v>54</v>
      </c>
      <c r="B12">
        <v>3</v>
      </c>
      <c r="C12">
        <v>23</v>
      </c>
      <c r="D12">
        <v>9.9600000000000009</v>
      </c>
      <c r="E12">
        <v>116976</v>
      </c>
      <c r="F12">
        <v>124884</v>
      </c>
      <c r="G12">
        <v>55373</v>
      </c>
      <c r="H12" s="19">
        <f t="shared" si="0"/>
        <v>9.8290689401862839</v>
      </c>
      <c r="I12" s="19">
        <f t="shared" si="1"/>
        <v>5.9685183853570845</v>
      </c>
      <c r="J12" s="18">
        <f t="shared" si="2"/>
        <v>3.1251849445196491</v>
      </c>
      <c r="K12" s="18">
        <f t="shared" si="7"/>
        <v>0.22606858562428453</v>
      </c>
      <c r="L12" s="18">
        <f t="shared" si="8"/>
        <v>0.13727592286321294</v>
      </c>
      <c r="M12" s="18">
        <f t="shared" si="3"/>
        <v>7.187925372395193E-2</v>
      </c>
      <c r="N12" s="18">
        <f t="shared" si="9"/>
        <v>0.43522376221144937</v>
      </c>
      <c r="O12" s="10">
        <f t="shared" ref="O12:Q13" si="17">K12*100/I23</f>
        <v>85.607369852063655</v>
      </c>
      <c r="P12" s="10">
        <f t="shared" si="17"/>
        <v>82.074541065223286</v>
      </c>
      <c r="Q12" s="10">
        <f t="shared" si="17"/>
        <v>89.366314738921332</v>
      </c>
      <c r="R12" s="27"/>
      <c r="S12" s="27"/>
      <c r="T12" s="27"/>
      <c r="U12" s="76"/>
      <c r="V12" s="76"/>
      <c r="W12" s="76"/>
      <c r="X12" s="96"/>
      <c r="Y12" s="40"/>
      <c r="Z12" s="20"/>
    </row>
    <row r="13" spans="1:26" x14ac:dyDescent="0.3">
      <c r="A13">
        <v>76</v>
      </c>
      <c r="B13">
        <v>5</v>
      </c>
      <c r="C13">
        <v>25</v>
      </c>
      <c r="D13">
        <v>10</v>
      </c>
      <c r="E13">
        <v>92393</v>
      </c>
      <c r="F13">
        <v>111509</v>
      </c>
      <c r="G13">
        <v>51916</v>
      </c>
      <c r="H13" s="19">
        <f t="shared" si="0"/>
        <v>7.7573625314695205</v>
      </c>
      <c r="I13" s="19">
        <f t="shared" si="1"/>
        <v>5.3256504182204463</v>
      </c>
      <c r="J13" s="18">
        <f t="shared" si="2"/>
        <v>2.9333803383177663</v>
      </c>
      <c r="K13" s="18">
        <f t="shared" si="7"/>
        <v>0.19393406328673801</v>
      </c>
      <c r="L13" s="18">
        <f t="shared" si="8"/>
        <v>0.13314126045551114</v>
      </c>
      <c r="M13" s="18">
        <f t="shared" si="3"/>
        <v>7.3334508457944148E-2</v>
      </c>
      <c r="N13" s="18">
        <f t="shared" si="9"/>
        <v>0.40040983220019327</v>
      </c>
      <c r="O13" s="10">
        <f t="shared" si="17"/>
        <v>73.659310591593496</v>
      </c>
      <c r="P13" s="10">
        <f t="shared" si="17"/>
        <v>80.436138503950673</v>
      </c>
      <c r="Q13" s="10">
        <f t="shared" si="17"/>
        <v>91.665115203853929</v>
      </c>
      <c r="R13" s="27">
        <f t="shared" ref="R13:W13" si="18">AVERAGE(H13:H15)</f>
        <v>7.7785152918562881</v>
      </c>
      <c r="S13" s="27">
        <f t="shared" si="18"/>
        <v>5.2125857641622959</v>
      </c>
      <c r="T13" s="27">
        <f t="shared" si="18"/>
        <v>2.7475124092531709</v>
      </c>
      <c r="U13" s="77">
        <f t="shared" si="18"/>
        <v>0.19446288229640721</v>
      </c>
      <c r="V13" s="77">
        <f t="shared" si="18"/>
        <v>0.13031464410405738</v>
      </c>
      <c r="W13" s="77">
        <f t="shared" si="18"/>
        <v>6.8687810231329263E-2</v>
      </c>
      <c r="X13" s="90">
        <f>AVERAGE(O13:O15)</f>
        <v>73.860164650028651</v>
      </c>
      <c r="Y13" s="91">
        <f>AVERAGE(P13:P15)</f>
        <v>78.728462734882555</v>
      </c>
      <c r="Z13" s="92">
        <f>AVERAGE(Q13:Q15)</f>
        <v>85.856933800354582</v>
      </c>
    </row>
    <row r="14" spans="1:26" x14ac:dyDescent="0.3">
      <c r="A14">
        <v>77</v>
      </c>
      <c r="B14">
        <v>5</v>
      </c>
      <c r="C14">
        <v>25</v>
      </c>
      <c r="D14">
        <v>9.9600000000000009</v>
      </c>
      <c r="E14">
        <v>125277</v>
      </c>
      <c r="F14">
        <v>88456</v>
      </c>
      <c r="G14">
        <v>42248</v>
      </c>
      <c r="H14" s="19">
        <f t="shared" si="0"/>
        <v>10.528626963973366</v>
      </c>
      <c r="I14" s="19">
        <f t="shared" si="1"/>
        <v>4.2176103997979464</v>
      </c>
      <c r="J14" s="18">
        <f t="shared" si="2"/>
        <v>2.3969710433337337</v>
      </c>
      <c r="K14" s="18">
        <f t="shared" si="7"/>
        <v>0.26321567409933416</v>
      </c>
      <c r="L14" s="18">
        <f t="shared" si="8"/>
        <v>0.10544025999494866</v>
      </c>
      <c r="M14" s="18">
        <f t="shared" si="3"/>
        <v>5.9924276083343345E-2</v>
      </c>
      <c r="N14" s="18">
        <f t="shared" si="9"/>
        <v>0.42858021017762615</v>
      </c>
      <c r="O14" s="10">
        <f>K14*100/I24</f>
        <v>99.973592892715686</v>
      </c>
      <c r="P14" s="10">
        <f>L14*100/J24</f>
        <v>63.700819173784502</v>
      </c>
      <c r="Q14" s="10">
        <f>M14*100/K24</f>
        <v>74.902877051904156</v>
      </c>
      <c r="R14" s="14">
        <f t="shared" ref="R14:W14" si="19">_xlfn.STDEV.P(H13:H15)</f>
        <v>2.2368712070135586</v>
      </c>
      <c r="S14" s="14">
        <f t="shared" si="19"/>
        <v>0.77039515675226666</v>
      </c>
      <c r="T14" s="14">
        <f t="shared" si="19"/>
        <v>0.24802115305017286</v>
      </c>
      <c r="U14" s="79">
        <f t="shared" si="19"/>
        <v>5.592178017533888E-2</v>
      </c>
      <c r="V14" s="79">
        <f t="shared" si="19"/>
        <v>1.9259878918806695E-2</v>
      </c>
      <c r="W14" s="79">
        <f t="shared" si="19"/>
        <v>6.2005288262543161E-3</v>
      </c>
      <c r="X14" s="85">
        <f>_xlfn.STDEV.P(O13:O15)</f>
        <v>21.240001395112287</v>
      </c>
      <c r="Y14" s="86">
        <f>_xlfn.STDEV.P(P13:P15)</f>
        <v>11.635688914032045</v>
      </c>
      <c r="Z14" s="87">
        <f>_xlfn.STDEV.P(Q13:Q15)</f>
        <v>7.7504056566952935</v>
      </c>
    </row>
    <row r="15" spans="1:26" x14ac:dyDescent="0.3">
      <c r="A15">
        <v>78</v>
      </c>
      <c r="B15">
        <v>5</v>
      </c>
      <c r="C15">
        <v>25</v>
      </c>
      <c r="D15">
        <v>10.029999999999999</v>
      </c>
      <c r="E15">
        <v>60262</v>
      </c>
      <c r="F15">
        <v>127505</v>
      </c>
      <c r="G15">
        <v>51534</v>
      </c>
      <c r="H15" s="19">
        <f t="shared" si="0"/>
        <v>5.0495563801259786</v>
      </c>
      <c r="I15" s="19">
        <f t="shared" si="1"/>
        <v>6.094496474468496</v>
      </c>
      <c r="J15" s="18">
        <f t="shared" si="2"/>
        <v>2.9121858461080126</v>
      </c>
      <c r="K15" s="18">
        <f>H15*C15/1000</f>
        <v>0.12623890950314948</v>
      </c>
      <c r="L15" s="18">
        <f t="shared" si="8"/>
        <v>0.1523624118617124</v>
      </c>
      <c r="M15" s="18">
        <f t="shared" si="3"/>
        <v>7.2804646152700311E-2</v>
      </c>
      <c r="N15" s="18">
        <f t="shared" si="9"/>
        <v>0.3514059675175622</v>
      </c>
      <c r="O15" s="10">
        <f>K15*100/I24</f>
        <v>47.947590465776784</v>
      </c>
      <c r="P15" s="10">
        <f>L15*100/J24</f>
        <v>92.048430526912469</v>
      </c>
      <c r="Q15" s="10">
        <f>M15*100/K24</f>
        <v>91.002809145305648</v>
      </c>
    </row>
    <row r="16" spans="1:26" x14ac:dyDescent="0.3">
      <c r="A16" t="s">
        <v>50</v>
      </c>
      <c r="C16">
        <v>23</v>
      </c>
      <c r="H16" s="15">
        <v>13.978173913043477</v>
      </c>
      <c r="I16" s="15">
        <v>8.4396521739130428</v>
      </c>
      <c r="J16" s="15">
        <v>3.9560869565217387</v>
      </c>
      <c r="K16" s="18">
        <f>H16*C16/1000</f>
        <v>0.32149800000000001</v>
      </c>
      <c r="L16" s="18">
        <f t="shared" si="8"/>
        <v>0.19411200000000001</v>
      </c>
      <c r="M16" s="18">
        <f t="shared" si="3"/>
        <v>9.0990000000000001E-2</v>
      </c>
      <c r="N16" s="18">
        <f t="shared" si="9"/>
        <v>0.60660000000000003</v>
      </c>
    </row>
    <row r="17" spans="1:14" x14ac:dyDescent="0.3">
      <c r="A17" t="s">
        <v>51</v>
      </c>
      <c r="C17">
        <v>25</v>
      </c>
      <c r="H17" s="15">
        <v>21.433199999999996</v>
      </c>
      <c r="I17" s="15">
        <v>12.940799999999999</v>
      </c>
      <c r="J17" s="15">
        <v>6.0659999999999989</v>
      </c>
      <c r="K17" s="18">
        <f t="shared" ref="K17" si="20">H17*C17/1000</f>
        <v>0.53582999999999992</v>
      </c>
      <c r="L17" s="18">
        <f t="shared" si="8"/>
        <v>0.32351999999999997</v>
      </c>
      <c r="M17" s="18">
        <f t="shared" si="3"/>
        <v>0.15164999999999998</v>
      </c>
      <c r="N17" s="18">
        <f t="shared" si="9"/>
        <v>1.0109999999999999</v>
      </c>
    </row>
    <row r="19" spans="1:14" x14ac:dyDescent="0.3">
      <c r="D19" t="s">
        <v>16</v>
      </c>
      <c r="E19" t="s">
        <v>17</v>
      </c>
      <c r="F19" t="s">
        <v>18</v>
      </c>
      <c r="I19" s="80"/>
      <c r="J19" s="81" t="s">
        <v>57</v>
      </c>
      <c r="K19" s="82"/>
      <c r="L19" s="145" t="s">
        <v>58</v>
      </c>
      <c r="M19" s="146"/>
      <c r="N19" s="147"/>
    </row>
    <row r="20" spans="1:14" x14ac:dyDescent="0.3">
      <c r="C20" t="s">
        <v>20</v>
      </c>
      <c r="D20" s="32">
        <v>11866.063596929729</v>
      </c>
      <c r="E20" s="32">
        <v>20805.205242334323</v>
      </c>
      <c r="F20" s="32">
        <v>18023.550468654328</v>
      </c>
      <c r="H20" s="69"/>
      <c r="I20" s="66" t="s">
        <v>16</v>
      </c>
      <c r="J20" s="66" t="s">
        <v>17</v>
      </c>
      <c r="K20" s="70" t="s">
        <v>18</v>
      </c>
      <c r="L20" s="69" t="s">
        <v>16</v>
      </c>
      <c r="M20" s="66" t="s">
        <v>17</v>
      </c>
      <c r="N20" s="70" t="s">
        <v>18</v>
      </c>
    </row>
    <row r="21" spans="1:14" x14ac:dyDescent="0.3">
      <c r="C21" t="s">
        <v>21</v>
      </c>
      <c r="D21" s="31">
        <v>343.64285714286962</v>
      </c>
      <c r="E21" s="31">
        <v>707.75</v>
      </c>
      <c r="F21" s="31">
        <v>-953.92857142857247</v>
      </c>
      <c r="H21" s="21" t="s">
        <v>52</v>
      </c>
      <c r="I21" s="71">
        <v>0.26610483376891675</v>
      </c>
      <c r="J21" s="71">
        <v>0.16922392140129849</v>
      </c>
      <c r="K21" s="72">
        <v>8.1021718021052735E-2</v>
      </c>
      <c r="L21" s="58">
        <v>82.766571341503948</v>
      </c>
      <c r="M21" s="83">
        <v>86.248876054982347</v>
      </c>
      <c r="N21" s="84">
        <v>87.627421463753493</v>
      </c>
    </row>
    <row r="22" spans="1:14" x14ac:dyDescent="0.3">
      <c r="H22" s="21" t="s">
        <v>53</v>
      </c>
      <c r="I22" s="71">
        <v>0.38462142264985449</v>
      </c>
      <c r="J22" s="71">
        <v>0.15562561767371377</v>
      </c>
      <c r="K22" s="72">
        <v>8.2078623568565143E-2</v>
      </c>
      <c r="L22" s="58">
        <v>71.467999759255122</v>
      </c>
      <c r="M22" s="83">
        <v>47.173362816686442</v>
      </c>
      <c r="N22" s="84">
        <v>52.834138569220976</v>
      </c>
    </row>
    <row r="23" spans="1:14" x14ac:dyDescent="0.3">
      <c r="C23" t="s">
        <v>23</v>
      </c>
      <c r="H23" s="21" t="s">
        <v>54</v>
      </c>
      <c r="I23" s="71">
        <v>0.26407607898122443</v>
      </c>
      <c r="J23" s="71">
        <v>0.16725761860078148</v>
      </c>
      <c r="K23" s="72">
        <v>8.0432156046652617E-2</v>
      </c>
      <c r="L23" s="58">
        <v>82.135567855051789</v>
      </c>
      <c r="M23" s="83">
        <v>85.246704464086605</v>
      </c>
      <c r="N23" s="84">
        <v>86.989792481406596</v>
      </c>
    </row>
    <row r="24" spans="1:14" x14ac:dyDescent="0.3">
      <c r="H24" s="73" t="s">
        <v>55</v>
      </c>
      <c r="I24" s="74">
        <v>0.2632852001045895</v>
      </c>
      <c r="J24" s="74">
        <v>0.16552418220446002</v>
      </c>
      <c r="K24" s="75">
        <v>8.0002636002644664E-2</v>
      </c>
      <c r="L24" s="85">
        <v>48.922045184207214</v>
      </c>
      <c r="M24" s="86">
        <v>50.173823685232428</v>
      </c>
      <c r="N24" s="87">
        <v>51.497822120953565</v>
      </c>
    </row>
    <row r="27" spans="1:14" x14ac:dyDescent="0.3">
      <c r="I27" s="30"/>
      <c r="J27" s="30"/>
      <c r="K27" s="30"/>
    </row>
    <row r="30" spans="1:14" x14ac:dyDescent="0.3">
      <c r="I30" s="18"/>
      <c r="J30" s="18"/>
      <c r="K30" s="18"/>
    </row>
    <row r="31" spans="1:14" x14ac:dyDescent="0.3">
      <c r="I31" s="27"/>
      <c r="J31" s="27"/>
      <c r="K31" s="27"/>
    </row>
  </sheetData>
  <mergeCells count="8">
    <mergeCell ref="L19:N19"/>
    <mergeCell ref="U2:W2"/>
    <mergeCell ref="X2:Z2"/>
    <mergeCell ref="E2:G2"/>
    <mergeCell ref="H2:J2"/>
    <mergeCell ref="K2:N2"/>
    <mergeCell ref="R2:T2"/>
    <mergeCell ref="O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"/>
  <sheetViews>
    <sheetView zoomScale="90" zoomScaleNormal="90" workbookViewId="0">
      <selection activeCell="A2" sqref="A2"/>
    </sheetView>
  </sheetViews>
  <sheetFormatPr defaultRowHeight="14.4" x14ac:dyDescent="0.3"/>
  <cols>
    <col min="2" max="2" width="9.77734375" customWidth="1"/>
    <col min="3" max="3" width="10.88671875" customWidth="1"/>
    <col min="4" max="4" width="9.88671875" customWidth="1"/>
  </cols>
  <sheetData>
    <row r="1" spans="1:26" x14ac:dyDescent="0.3">
      <c r="A1" s="13" t="s">
        <v>66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s="155" t="s">
        <v>56</v>
      </c>
      <c r="P2" s="155"/>
      <c r="Q2" s="155"/>
      <c r="R2" s="154" t="s">
        <v>26</v>
      </c>
      <c r="S2" s="154"/>
      <c r="T2" s="154"/>
      <c r="U2" s="157" t="s">
        <v>27</v>
      </c>
      <c r="V2" s="157"/>
      <c r="W2" s="157"/>
      <c r="X2" s="149" t="s">
        <v>56</v>
      </c>
      <c r="Y2" s="150"/>
      <c r="Z2" s="151"/>
    </row>
    <row r="3" spans="1:26" x14ac:dyDescent="0.3">
      <c r="A3" t="s">
        <v>1</v>
      </c>
      <c r="B3" t="s">
        <v>10</v>
      </c>
      <c r="C3" t="s">
        <v>29</v>
      </c>
      <c r="D3" t="s">
        <v>12</v>
      </c>
      <c r="E3" s="35" t="s">
        <v>16</v>
      </c>
      <c r="F3" s="35" t="s">
        <v>17</v>
      </c>
      <c r="G3" s="35" t="s">
        <v>18</v>
      </c>
      <c r="H3" t="s">
        <v>16</v>
      </c>
      <c r="I3" t="s">
        <v>17</v>
      </c>
      <c r="J3" t="s">
        <v>18</v>
      </c>
      <c r="K3" t="s">
        <v>16</v>
      </c>
      <c r="L3" t="s">
        <v>17</v>
      </c>
      <c r="M3" t="s">
        <v>18</v>
      </c>
      <c r="N3" t="s">
        <v>19</v>
      </c>
      <c r="O3" t="s">
        <v>16</v>
      </c>
      <c r="P3" t="s">
        <v>17</v>
      </c>
      <c r="Q3" t="s">
        <v>18</v>
      </c>
      <c r="R3" t="s">
        <v>16</v>
      </c>
      <c r="S3" t="s">
        <v>17</v>
      </c>
      <c r="T3" t="s">
        <v>18</v>
      </c>
      <c r="U3" s="55" t="s">
        <v>16</v>
      </c>
      <c r="V3" s="55" t="s">
        <v>17</v>
      </c>
      <c r="W3" s="55" t="s">
        <v>18</v>
      </c>
      <c r="X3" s="88" t="s">
        <v>16</v>
      </c>
      <c r="Y3" s="56" t="s">
        <v>17</v>
      </c>
      <c r="Z3" s="89" t="s">
        <v>18</v>
      </c>
    </row>
    <row r="4" spans="1:26" x14ac:dyDescent="0.3">
      <c r="A4">
        <v>7</v>
      </c>
      <c r="B4">
        <v>3</v>
      </c>
      <c r="C4">
        <v>23</v>
      </c>
      <c r="D4">
        <v>10.09</v>
      </c>
      <c r="E4">
        <v>117774</v>
      </c>
      <c r="F4">
        <v>120232</v>
      </c>
      <c r="G4">
        <v>57510</v>
      </c>
      <c r="H4" s="19">
        <f>(E4-$D$20)/$D$19</f>
        <v>9.8963195489059661</v>
      </c>
      <c r="I4" s="19">
        <f>(F4-$E$20)/$E$19</f>
        <v>5.7449204950303825</v>
      </c>
      <c r="J4" s="18">
        <f>(G4-$F$20)/$F$19</f>
        <v>3.2437520383736911</v>
      </c>
      <c r="K4" s="18">
        <f>H4*C4/1000</f>
        <v>0.22761534962483723</v>
      </c>
      <c r="L4" s="18">
        <f>I4*C4/1000</f>
        <v>0.1321331713856988</v>
      </c>
      <c r="M4" s="18">
        <f t="shared" ref="M4:M15" si="0">J4*C4/1000</f>
        <v>7.4606296882594889E-2</v>
      </c>
      <c r="N4" s="18">
        <f>SUM(K4:M4)</f>
        <v>0.43435481789313091</v>
      </c>
      <c r="O4" s="15">
        <f>K4*100/I21</f>
        <v>85.535969565474531</v>
      </c>
      <c r="P4" s="15">
        <f>L4*100/J21</f>
        <v>78.081851721399076</v>
      </c>
      <c r="Q4" s="15">
        <f>M4*100/K21</f>
        <v>92.081850033356659</v>
      </c>
      <c r="R4" s="27">
        <f t="shared" ref="R4:W4" si="1">AVERAGE(H4:H6)</f>
        <v>10.227965616802617</v>
      </c>
      <c r="S4" s="27">
        <f t="shared" si="1"/>
        <v>5.8795502651948475</v>
      </c>
      <c r="T4" s="27">
        <f t="shared" si="1"/>
        <v>3.2629121552404494</v>
      </c>
      <c r="U4" s="29">
        <f t="shared" si="1"/>
        <v>0.23524320918646022</v>
      </c>
      <c r="V4" s="29">
        <f t="shared" si="1"/>
        <v>0.13522965609948148</v>
      </c>
      <c r="W4" s="29">
        <f t="shared" si="1"/>
        <v>7.5046979570530345E-2</v>
      </c>
      <c r="X4" s="90">
        <f>AVERAGE(O4:O6)</f>
        <v>88.402456225482737</v>
      </c>
      <c r="Y4" s="91">
        <f t="shared" ref="Y4:Z4" si="2">AVERAGE(P4:P6)</f>
        <v>79.911666731086555</v>
      </c>
      <c r="Z4" s="92">
        <f t="shared" si="2"/>
        <v>92.62575690018086</v>
      </c>
    </row>
    <row r="5" spans="1:26" x14ac:dyDescent="0.3">
      <c r="A5">
        <v>8</v>
      </c>
      <c r="B5">
        <v>3</v>
      </c>
      <c r="C5">
        <v>23</v>
      </c>
      <c r="D5">
        <v>10.050000000000001</v>
      </c>
      <c r="E5">
        <v>125853</v>
      </c>
      <c r="F5">
        <v>124336</v>
      </c>
      <c r="G5">
        <v>58962</v>
      </c>
      <c r="H5" s="19">
        <f>(E5-$D$20)/$D$19</f>
        <v>10.577168756733437</v>
      </c>
      <c r="I5" s="19">
        <f t="shared" ref="I5:I15" si="3">(F5-$E$20)/$E$19</f>
        <v>5.9421788230400097</v>
      </c>
      <c r="J5" s="18">
        <f>(G5-$F$20)/$F$19</f>
        <v>3.3243133019563156</v>
      </c>
      <c r="K5" s="18">
        <f t="shared" ref="K5:K14" si="4">H5*C5/1000</f>
        <v>0.24327488140486905</v>
      </c>
      <c r="L5" s="18">
        <f t="shared" ref="L5:L15" si="5">I5*C5/1000</f>
        <v>0.13667011292992021</v>
      </c>
      <c r="M5" s="18">
        <f t="shared" si="0"/>
        <v>7.6459205944995265E-2</v>
      </c>
      <c r="N5" s="18">
        <f t="shared" ref="N5:N15" si="6">SUM(K5:M5)</f>
        <v>0.45640420027978451</v>
      </c>
      <c r="O5" s="15">
        <f>K5*100/I21</f>
        <v>91.420692348688021</v>
      </c>
      <c r="P5" s="15">
        <f>L5*100/J21</f>
        <v>80.762880211137514</v>
      </c>
      <c r="Q5" s="15">
        <f>M5*100/K21</f>
        <v>94.368778905833679</v>
      </c>
      <c r="R5" s="28">
        <f t="shared" ref="R5:W5" si="7">_xlfn.STDEV.P(H4:H6)</f>
        <v>0.27823263531756232</v>
      </c>
      <c r="S5" s="28">
        <f t="shared" si="7"/>
        <v>9.5274490898230368E-2</v>
      </c>
      <c r="T5" s="28">
        <f t="shared" si="7"/>
        <v>4.4427902265297255E-2</v>
      </c>
      <c r="U5" s="30">
        <f t="shared" si="7"/>
        <v>6.3993506123039296E-3</v>
      </c>
      <c r="V5" s="30">
        <f t="shared" si="7"/>
        <v>2.1913132906592916E-3</v>
      </c>
      <c r="W5" s="30">
        <f t="shared" si="7"/>
        <v>1.0218417521018386E-3</v>
      </c>
      <c r="X5" s="93">
        <f>_xlfn.STDEV.P(O4:O6)</f>
        <v>2.4048231374335258</v>
      </c>
      <c r="Y5" s="94">
        <f>_xlfn.STDEV.P(P4:P6)</f>
        <v>1.2949193426754342</v>
      </c>
      <c r="Z5" s="95">
        <f>_xlfn.STDEV.P(Q4:Q6)</f>
        <v>1.2611948710299117</v>
      </c>
    </row>
    <row r="6" spans="1:26" x14ac:dyDescent="0.3">
      <c r="A6">
        <v>9</v>
      </c>
      <c r="B6">
        <v>3</v>
      </c>
      <c r="C6">
        <v>23</v>
      </c>
      <c r="D6">
        <v>10.06</v>
      </c>
      <c r="E6">
        <v>121501</v>
      </c>
      <c r="F6">
        <v>124531</v>
      </c>
      <c r="G6">
        <v>57094</v>
      </c>
      <c r="H6" s="19">
        <f>(E6-$D$20)/$D$19</f>
        <v>10.210408544768448</v>
      </c>
      <c r="I6" s="19">
        <f t="shared" si="3"/>
        <v>5.9515514775141511</v>
      </c>
      <c r="J6" s="18">
        <f>(G6-$F$20)/$F$19</f>
        <v>3.2206711253913411</v>
      </c>
      <c r="K6" s="18">
        <f t="shared" si="4"/>
        <v>0.23483939652967431</v>
      </c>
      <c r="L6" s="18">
        <f t="shared" si="5"/>
        <v>0.13688568398282547</v>
      </c>
      <c r="M6" s="18">
        <f t="shared" si="0"/>
        <v>7.4075435884000854E-2</v>
      </c>
      <c r="N6" s="18">
        <f t="shared" si="6"/>
        <v>0.44580051639650059</v>
      </c>
      <c r="O6" s="15">
        <f t="shared" ref="O6:Q7" si="8">K6*100/I21</f>
        <v>88.250706762285617</v>
      </c>
      <c r="P6" s="15">
        <f t="shared" si="8"/>
        <v>80.890268260723047</v>
      </c>
      <c r="Q6" s="15">
        <f t="shared" si="8"/>
        <v>91.426641761352244</v>
      </c>
      <c r="R6" s="27"/>
      <c r="S6" s="27"/>
      <c r="T6" s="27"/>
      <c r="X6" s="96"/>
      <c r="Y6" s="40"/>
      <c r="Z6" s="20"/>
    </row>
    <row r="7" spans="1:26" x14ac:dyDescent="0.3">
      <c r="A7">
        <v>31</v>
      </c>
      <c r="B7">
        <v>5</v>
      </c>
      <c r="C7">
        <v>25</v>
      </c>
      <c r="D7">
        <v>9.98</v>
      </c>
      <c r="E7">
        <v>118964</v>
      </c>
      <c r="F7">
        <v>100109</v>
      </c>
      <c r="G7">
        <v>40188</v>
      </c>
      <c r="H7" s="19">
        <f>(F7-$D$20)/$D$19</f>
        <v>8.4076202969846552</v>
      </c>
      <c r="I7" s="19">
        <f t="shared" si="3"/>
        <v>4.7777106181937032</v>
      </c>
      <c r="J7" s="18">
        <f>(G7-$F$20)/$F$19</f>
        <v>2.2826761376999825</v>
      </c>
      <c r="K7" s="18">
        <f t="shared" si="4"/>
        <v>0.2101905074246164</v>
      </c>
      <c r="L7" s="18">
        <f t="shared" si="5"/>
        <v>0.11944276545484259</v>
      </c>
      <c r="M7" s="18">
        <f t="shared" si="0"/>
        <v>5.706690344249956E-2</v>
      </c>
      <c r="N7" s="18">
        <f t="shared" si="6"/>
        <v>0.38670017632195852</v>
      </c>
      <c r="O7" s="10">
        <f t="shared" si="8"/>
        <v>54.648674006899057</v>
      </c>
      <c r="P7" s="10">
        <f t="shared" si="8"/>
        <v>76.750066756533286</v>
      </c>
      <c r="Q7" s="10">
        <f t="shared" si="8"/>
        <v>69.527120413792261</v>
      </c>
      <c r="R7" s="27">
        <f t="shared" ref="R7:W7" si="9">AVERAGE(H7:H9)</f>
        <v>8.3309029150241471</v>
      </c>
      <c r="S7" s="27">
        <f t="shared" si="9"/>
        <v>4.733955542349463</v>
      </c>
      <c r="T7" s="27">
        <f t="shared" si="9"/>
        <v>2.7224156152491257</v>
      </c>
      <c r="U7" s="29">
        <f t="shared" si="9"/>
        <v>0.20827257287560366</v>
      </c>
      <c r="V7" s="29">
        <f t="shared" si="9"/>
        <v>0.11834888855873656</v>
      </c>
      <c r="W7" s="29">
        <f t="shared" si="9"/>
        <v>6.8060390381228145E-2</v>
      </c>
      <c r="X7" s="90">
        <f>AVERAGE(O7:O9)</f>
        <v>54.150018852487982</v>
      </c>
      <c r="Y7" s="91">
        <f>AVERAGE(P7:P9)</f>
        <v>76.047176761648601</v>
      </c>
      <c r="Z7" s="92">
        <f>AVERAGE(Q7:Q9)</f>
        <v>82.920969458476932</v>
      </c>
    </row>
    <row r="8" spans="1:26" x14ac:dyDescent="0.3">
      <c r="A8">
        <v>32</v>
      </c>
      <c r="B8">
        <v>5</v>
      </c>
      <c r="C8">
        <v>25</v>
      </c>
      <c r="D8">
        <v>10.039999999999999</v>
      </c>
      <c r="E8">
        <v>112525</v>
      </c>
      <c r="F8">
        <v>73888</v>
      </c>
      <c r="G8">
        <v>34793</v>
      </c>
      <c r="H8" s="19">
        <f>(F8-$D$20)/$D$19</f>
        <v>6.1978731651064365</v>
      </c>
      <c r="I8" s="19">
        <f t="shared" si="3"/>
        <v>3.5174010132374569</v>
      </c>
      <c r="J8" s="18">
        <f>(G9-$F$20)/$F$19</f>
        <v>2.7907336381311771</v>
      </c>
      <c r="K8" s="18">
        <f t="shared" si="4"/>
        <v>0.15494682912766092</v>
      </c>
      <c r="L8" s="18">
        <f t="shared" si="5"/>
        <v>8.7935025330936431E-2</v>
      </c>
      <c r="M8" s="18">
        <f t="shared" si="0"/>
        <v>6.976834095327944E-2</v>
      </c>
      <c r="N8" s="18">
        <f t="shared" si="6"/>
        <v>0.31265019541187677</v>
      </c>
      <c r="O8" s="10">
        <f>K8*100/I22</f>
        <v>40.285543134896812</v>
      </c>
      <c r="P8" s="10">
        <f>L8*100/J22</f>
        <v>56.504209683075366</v>
      </c>
      <c r="Q8" s="10">
        <f>M8*100/K22</f>
        <v>85.001840820341982</v>
      </c>
      <c r="R8" s="28">
        <f t="shared" ref="R8:W8" si="10">_xlfn.STDEV.P(H7:H9)</f>
        <v>1.71115185624018</v>
      </c>
      <c r="S8" s="28">
        <f t="shared" si="10"/>
        <v>0.97594022811342174</v>
      </c>
      <c r="T8" s="28">
        <f t="shared" si="10"/>
        <v>0.33466005505723079</v>
      </c>
      <c r="U8" s="30">
        <f t="shared" si="10"/>
        <v>4.2778796406004523E-2</v>
      </c>
      <c r="V8" s="30">
        <f t="shared" si="10"/>
        <v>2.4398505702835652E-2</v>
      </c>
      <c r="W8" s="30">
        <f t="shared" si="10"/>
        <v>8.3665013764307218E-3</v>
      </c>
      <c r="X8" s="93">
        <f>_xlfn.STDEV.P(O7:O9)</f>
        <v>11.122312457605524</v>
      </c>
      <c r="Y8" s="94">
        <f>_xlfn.STDEV.P(P7:P9)</f>
        <v>15.677692443919975</v>
      </c>
      <c r="Z8" s="95">
        <f>_xlfn.STDEV.P(Q7:Q9)</f>
        <v>10.193276900460862</v>
      </c>
    </row>
    <row r="9" spans="1:26" x14ac:dyDescent="0.3">
      <c r="A9">
        <v>33</v>
      </c>
      <c r="B9">
        <v>5</v>
      </c>
      <c r="C9">
        <v>25</v>
      </c>
      <c r="D9">
        <v>10.039999999999999</v>
      </c>
      <c r="E9">
        <v>105937</v>
      </c>
      <c r="F9">
        <v>123599</v>
      </c>
      <c r="G9">
        <v>49345</v>
      </c>
      <c r="H9" s="19">
        <f>(F9-$D$20)/$D$19</f>
        <v>10.38721528298135</v>
      </c>
      <c r="I9" s="19">
        <f t="shared" si="3"/>
        <v>5.9067549956172281</v>
      </c>
      <c r="J9" s="18">
        <f>(G10-$F$20)/$F$19</f>
        <v>3.0938370699162174</v>
      </c>
      <c r="K9" s="18">
        <f t="shared" si="4"/>
        <v>0.2596803820745337</v>
      </c>
      <c r="L9" s="18">
        <f t="shared" si="5"/>
        <v>0.14766887489043071</v>
      </c>
      <c r="M9" s="18">
        <f t="shared" si="0"/>
        <v>7.7345926747905441E-2</v>
      </c>
      <c r="N9" s="18">
        <f t="shared" si="6"/>
        <v>0.48469518371286979</v>
      </c>
      <c r="O9" s="10">
        <f t="shared" ref="O9:Q10" si="11">K9*100/I22</f>
        <v>67.515839415668054</v>
      </c>
      <c r="P9" s="10">
        <f t="shared" si="11"/>
        <v>94.887253845337185</v>
      </c>
      <c r="Q9" s="10">
        <f t="shared" si="11"/>
        <v>94.233947141296539</v>
      </c>
      <c r="R9" s="27"/>
      <c r="S9" s="27"/>
      <c r="T9" s="27"/>
      <c r="X9" s="96"/>
      <c r="Y9" s="40"/>
      <c r="Z9" s="20"/>
    </row>
    <row r="10" spans="1:26" x14ac:dyDescent="0.3">
      <c r="A10">
        <v>55</v>
      </c>
      <c r="B10">
        <v>3</v>
      </c>
      <c r="C10">
        <v>23</v>
      </c>
      <c r="D10">
        <v>9.9600000000000009</v>
      </c>
      <c r="E10">
        <v>116146</v>
      </c>
      <c r="F10">
        <v>112347</v>
      </c>
      <c r="G10">
        <v>54808</v>
      </c>
      <c r="H10" s="19">
        <f t="shared" ref="H10:H16" si="12">(E10-$D$20)/$D$19</f>
        <v>9.7591215652021521</v>
      </c>
      <c r="I10" s="19">
        <f t="shared" si="3"/>
        <v>5.3659288000118854</v>
      </c>
      <c r="J10" s="18">
        <f t="shared" ref="J10:J15" si="13">(G10-$F$20)/$F$19</f>
        <v>3.0938370699162174</v>
      </c>
      <c r="K10" s="18">
        <f t="shared" si="4"/>
        <v>0.22445979599964949</v>
      </c>
      <c r="L10" s="18">
        <f t="shared" si="5"/>
        <v>0.12341636240027337</v>
      </c>
      <c r="M10" s="18">
        <f t="shared" si="0"/>
        <v>7.1158252608073E-2</v>
      </c>
      <c r="N10" s="18">
        <f t="shared" si="6"/>
        <v>0.41903441100799588</v>
      </c>
      <c r="O10" s="10">
        <f t="shared" si="11"/>
        <v>84.998155404908289</v>
      </c>
      <c r="P10" s="10">
        <f t="shared" si="11"/>
        <v>73.788185813436385</v>
      </c>
      <c r="Q10" s="10">
        <f t="shared" si="11"/>
        <v>88.469905701395689</v>
      </c>
      <c r="R10" s="27">
        <f t="shared" ref="R10:W10" si="14">AVERAGE(H10:H12)</f>
        <v>9.7679984208226269</v>
      </c>
      <c r="S10" s="27">
        <f t="shared" si="14"/>
        <v>5.5105400466505223</v>
      </c>
      <c r="T10" s="27">
        <f t="shared" si="14"/>
        <v>3.1079667313893871</v>
      </c>
      <c r="U10" s="29">
        <f t="shared" si="14"/>
        <v>0.22466396367892041</v>
      </c>
      <c r="V10" s="29">
        <f t="shared" si="14"/>
        <v>0.12674242107296202</v>
      </c>
      <c r="W10" s="29">
        <f t="shared" si="14"/>
        <v>7.1483234821955899E-2</v>
      </c>
      <c r="X10" s="90">
        <f>AVERAGE(O10:O12)</f>
        <v>85.07546936687659</v>
      </c>
      <c r="Y10" s="91">
        <f>AVERAGE(P10:P12)</f>
        <v>75.776770070771434</v>
      </c>
      <c r="Z10" s="92">
        <f>AVERAGE(Q10:Q12)</f>
        <v>88.873950836893982</v>
      </c>
    </row>
    <row r="11" spans="1:26" x14ac:dyDescent="0.3">
      <c r="A11">
        <v>56</v>
      </c>
      <c r="B11">
        <v>3</v>
      </c>
      <c r="C11">
        <v>23</v>
      </c>
      <c r="D11">
        <v>10.01</v>
      </c>
      <c r="E11">
        <v>112083</v>
      </c>
      <c r="F11">
        <v>110566</v>
      </c>
      <c r="G11">
        <v>53442</v>
      </c>
      <c r="H11" s="19">
        <f t="shared" si="12"/>
        <v>9.4167165235629611</v>
      </c>
      <c r="I11" s="19">
        <f t="shared" si="3"/>
        <v>5.2803252224813919</v>
      </c>
      <c r="J11" s="18">
        <f t="shared" si="13"/>
        <v>3.0180473412289821</v>
      </c>
      <c r="K11" s="18">
        <f t="shared" si="4"/>
        <v>0.21658448004194811</v>
      </c>
      <c r="L11" s="18">
        <f t="shared" si="5"/>
        <v>0.12144748011707202</v>
      </c>
      <c r="M11" s="18">
        <f t="shared" si="0"/>
        <v>6.9415088848266596E-2</v>
      </c>
      <c r="N11" s="18">
        <f t="shared" si="6"/>
        <v>0.40744704900728673</v>
      </c>
      <c r="O11" s="10">
        <f>K11*100/I23</f>
        <v>82.015940587086291</v>
      </c>
      <c r="P11" s="10">
        <f>L11*100/J23</f>
        <v>72.611030297488995</v>
      </c>
      <c r="Q11" s="10">
        <f>M11*100/K23</f>
        <v>86.30265836465226</v>
      </c>
      <c r="R11" s="28">
        <f t="shared" ref="R11:W11" si="15">_xlfn.STDEV.P(H10:H12)</f>
        <v>0.29051224712235263</v>
      </c>
      <c r="S11" s="28">
        <f t="shared" si="15"/>
        <v>0.26733615622707035</v>
      </c>
      <c r="T11" s="28">
        <f t="shared" si="15"/>
        <v>7.9815097164240595E-2</v>
      </c>
      <c r="U11" s="30">
        <f t="shared" si="15"/>
        <v>6.6817816838141107E-3</v>
      </c>
      <c r="V11" s="30">
        <f t="shared" si="15"/>
        <v>6.1487315932226205E-3</v>
      </c>
      <c r="W11" s="30">
        <f t="shared" si="15"/>
        <v>1.835747234777531E-3</v>
      </c>
      <c r="X11" s="93">
        <f>_xlfn.STDEV.P(O10:O12)</f>
        <v>2.5302487486150476</v>
      </c>
      <c r="Y11" s="94">
        <f>_xlfn.STDEV.P(P10:P12)</f>
        <v>3.6762041960544116</v>
      </c>
      <c r="Z11" s="95">
        <f>_xlfn.STDEV.P(Q10:Q12)</f>
        <v>2.2823548752227283</v>
      </c>
    </row>
    <row r="12" spans="1:26" x14ac:dyDescent="0.3">
      <c r="A12">
        <v>57</v>
      </c>
      <c r="B12">
        <v>3</v>
      </c>
      <c r="C12">
        <v>23</v>
      </c>
      <c r="D12">
        <v>9.98</v>
      </c>
      <c r="E12">
        <v>120525</v>
      </c>
      <c r="F12">
        <v>123154</v>
      </c>
      <c r="G12">
        <v>56938</v>
      </c>
      <c r="H12" s="19">
        <f t="shared" si="12"/>
        <v>10.128157173702769</v>
      </c>
      <c r="I12" s="19">
        <f t="shared" si="3"/>
        <v>5.8853661174582896</v>
      </c>
      <c r="J12" s="18">
        <f t="shared" si="13"/>
        <v>3.2120157830229603</v>
      </c>
      <c r="K12" s="18">
        <f t="shared" si="4"/>
        <v>0.2329476149951637</v>
      </c>
      <c r="L12" s="18">
        <f t="shared" si="5"/>
        <v>0.13536342070154067</v>
      </c>
      <c r="M12" s="18">
        <f t="shared" si="0"/>
        <v>7.3876363009528087E-2</v>
      </c>
      <c r="N12" s="18">
        <f t="shared" si="6"/>
        <v>0.44218739870623247</v>
      </c>
      <c r="O12" s="10">
        <f t="shared" ref="O12:Q13" si="16">K12*100/I23</f>
        <v>88.212312108635203</v>
      </c>
      <c r="P12" s="10">
        <f t="shared" si="16"/>
        <v>80.931094101388936</v>
      </c>
      <c r="Q12" s="10">
        <f t="shared" si="16"/>
        <v>91.849288444633999</v>
      </c>
      <c r="R12" s="27"/>
      <c r="S12" s="27"/>
      <c r="T12" s="27"/>
      <c r="X12" s="96"/>
      <c r="Y12" s="40"/>
      <c r="Z12" s="20"/>
    </row>
    <row r="13" spans="1:26" x14ac:dyDescent="0.3">
      <c r="A13">
        <v>79</v>
      </c>
      <c r="B13">
        <v>5</v>
      </c>
      <c r="C13">
        <v>25</v>
      </c>
      <c r="D13">
        <v>9.9700000000000006</v>
      </c>
      <c r="E13">
        <v>57541</v>
      </c>
      <c r="F13">
        <v>115244</v>
      </c>
      <c r="G13">
        <v>49449</v>
      </c>
      <c r="H13" s="19">
        <f t="shared" si="12"/>
        <v>4.8202469737020959</v>
      </c>
      <c r="I13" s="19">
        <f t="shared" si="3"/>
        <v>5.5051728000713132</v>
      </c>
      <c r="J13" s="18">
        <f t="shared" si="13"/>
        <v>2.7965038663767645</v>
      </c>
      <c r="K13" s="18">
        <f t="shared" si="4"/>
        <v>0.1205061743425524</v>
      </c>
      <c r="L13" s="18">
        <f t="shared" si="5"/>
        <v>0.13762932000178282</v>
      </c>
      <c r="M13" s="18">
        <f t="shared" si="0"/>
        <v>6.991259665941911E-2</v>
      </c>
      <c r="N13" s="18">
        <f t="shared" si="6"/>
        <v>0.32804809100375437</v>
      </c>
      <c r="O13" s="10">
        <f t="shared" si="16"/>
        <v>45.770204437880132</v>
      </c>
      <c r="P13" s="10">
        <f t="shared" si="16"/>
        <v>83.147560778629483</v>
      </c>
      <c r="Q13" s="10">
        <f t="shared" si="16"/>
        <v>87.387866391187401</v>
      </c>
      <c r="R13" s="27">
        <f t="shared" ref="R13:W13" si="17">AVERAGE(H13:H15)</f>
        <v>4.7551593962570218</v>
      </c>
      <c r="S13" s="27">
        <f t="shared" si="17"/>
        <v>5.891534445616486</v>
      </c>
      <c r="T13" s="27">
        <f t="shared" si="17"/>
        <v>2.8595510076883275</v>
      </c>
      <c r="U13" s="29">
        <f t="shared" si="17"/>
        <v>0.11887898490642555</v>
      </c>
      <c r="V13" s="29">
        <f t="shared" si="17"/>
        <v>0.14728836114041213</v>
      </c>
      <c r="W13" s="29">
        <f t="shared" si="17"/>
        <v>7.1488775192208184E-2</v>
      </c>
      <c r="X13" s="90">
        <f>AVERAGE(O13:O15)</f>
        <v>45.152171432044462</v>
      </c>
      <c r="Y13" s="91">
        <f>AVERAGE(P13:P15)</f>
        <v>88.982986762911466</v>
      </c>
      <c r="Z13" s="92">
        <f>AVERAGE(Q13:Q15)</f>
        <v>89.358024640394305</v>
      </c>
    </row>
    <row r="14" spans="1:26" x14ac:dyDescent="0.3">
      <c r="A14">
        <v>80</v>
      </c>
      <c r="B14">
        <v>5</v>
      </c>
      <c r="C14">
        <v>25</v>
      </c>
      <c r="D14">
        <v>9.9600000000000009</v>
      </c>
      <c r="E14">
        <v>56329</v>
      </c>
      <c r="F14">
        <v>119082</v>
      </c>
      <c r="G14">
        <v>49271</v>
      </c>
      <c r="H14" s="19">
        <f t="shared" si="12"/>
        <v>4.71810695143611</v>
      </c>
      <c r="I14" s="19">
        <f t="shared" si="3"/>
        <v>5.6896458660803164</v>
      </c>
      <c r="J14" s="18">
        <f t="shared" si="13"/>
        <v>2.7866278988025859</v>
      </c>
      <c r="K14" s="18">
        <f t="shared" si="4"/>
        <v>0.11795267378590274</v>
      </c>
      <c r="L14" s="18">
        <f t="shared" si="5"/>
        <v>0.1422411466520079</v>
      </c>
      <c r="M14" s="18">
        <f t="shared" si="0"/>
        <v>6.9665697470064639E-2</v>
      </c>
      <c r="N14" s="18">
        <f t="shared" si="6"/>
        <v>0.32985951790797524</v>
      </c>
      <c r="O14" s="10">
        <f>K14*100/I24</f>
        <v>44.800343406711157</v>
      </c>
      <c r="P14" s="10">
        <f>L14*100/J24</f>
        <v>85.933755876411894</v>
      </c>
      <c r="Q14" s="10">
        <f>M14*100/K24</f>
        <v>87.079252573329811</v>
      </c>
      <c r="R14" s="14">
        <f t="shared" ref="R14:W14" si="18">_xlfn.STDEV.P(H13:H15)</f>
        <v>4.6170860457397989E-2</v>
      </c>
      <c r="S14" s="14">
        <f t="shared" si="18"/>
        <v>0.42271844333383973</v>
      </c>
      <c r="T14" s="14">
        <f t="shared" si="18"/>
        <v>9.6229986275656793E-2</v>
      </c>
      <c r="U14" s="26">
        <f t="shared" si="18"/>
        <v>1.1542715114349527E-3</v>
      </c>
      <c r="V14" s="26">
        <f t="shared" si="18"/>
        <v>1.0567961083345997E-2</v>
      </c>
      <c r="W14" s="26">
        <f t="shared" si="18"/>
        <v>2.405749656891421E-3</v>
      </c>
      <c r="X14" s="85">
        <f>_xlfn.STDEV.P(O13:O15)</f>
        <v>0.43841108842290727</v>
      </c>
      <c r="Y14" s="86">
        <f>_xlfn.STDEV.P(P13:P15)</f>
        <v>6.384542090830065</v>
      </c>
      <c r="Z14" s="87">
        <f>_xlfn.STDEV.P(Q13:Q15)</f>
        <v>3.0070879874656811</v>
      </c>
    </row>
    <row r="15" spans="1:26" x14ac:dyDescent="0.3">
      <c r="A15">
        <v>81</v>
      </c>
      <c r="B15">
        <v>5</v>
      </c>
      <c r="C15">
        <v>25</v>
      </c>
      <c r="D15">
        <v>10.06</v>
      </c>
      <c r="E15">
        <v>56436</v>
      </c>
      <c r="F15">
        <v>135521</v>
      </c>
      <c r="G15">
        <v>53036</v>
      </c>
      <c r="H15" s="19">
        <f t="shared" si="12"/>
        <v>4.7271242636328603</v>
      </c>
      <c r="I15" s="19">
        <f t="shared" si="3"/>
        <v>6.4797846706978266</v>
      </c>
      <c r="J15" s="18">
        <f t="shared" si="13"/>
        <v>2.9955212578856312</v>
      </c>
      <c r="K15" s="18">
        <f>H15*C15/1000</f>
        <v>0.11817810659082151</v>
      </c>
      <c r="L15" s="18">
        <f t="shared" si="5"/>
        <v>0.16199461676744567</v>
      </c>
      <c r="M15" s="18">
        <f t="shared" si="0"/>
        <v>7.4888031447140777E-2</v>
      </c>
      <c r="N15" s="18">
        <f t="shared" si="6"/>
        <v>0.35506075480540794</v>
      </c>
      <c r="O15" s="10">
        <f>K15*100/I24</f>
        <v>44.885966451542089</v>
      </c>
      <c r="P15" s="10">
        <f>L15*100/J24</f>
        <v>97.867643633693021</v>
      </c>
      <c r="Q15" s="10">
        <f>M15*100/K24</f>
        <v>93.60695495666566</v>
      </c>
      <c r="R15" s="14"/>
      <c r="S15" s="14"/>
      <c r="T15" s="14"/>
    </row>
    <row r="16" spans="1:26" x14ac:dyDescent="0.3">
      <c r="A16" t="s">
        <v>32</v>
      </c>
      <c r="H16" s="19">
        <f t="shared" si="12"/>
        <v>-2.8960139505049096E-2</v>
      </c>
    </row>
    <row r="18" spans="3:14" x14ac:dyDescent="0.3">
      <c r="D18" t="s">
        <v>16</v>
      </c>
      <c r="E18" t="s">
        <v>17</v>
      </c>
      <c r="F18" t="s">
        <v>18</v>
      </c>
    </row>
    <row r="19" spans="3:14" x14ac:dyDescent="0.3">
      <c r="C19" t="s">
        <v>20</v>
      </c>
      <c r="D19" s="10">
        <v>11866.063596929729</v>
      </c>
      <c r="E19" s="10">
        <v>20805.205242334323</v>
      </c>
      <c r="F19" s="10">
        <v>18023.550468654328</v>
      </c>
      <c r="I19" s="80"/>
      <c r="J19" s="81" t="s">
        <v>57</v>
      </c>
      <c r="K19" s="82"/>
    </row>
    <row r="20" spans="3:14" x14ac:dyDescent="0.3">
      <c r="C20" t="s">
        <v>21</v>
      </c>
      <c r="D20" s="10">
        <v>343.64285714286962</v>
      </c>
      <c r="E20" s="10">
        <v>707.75</v>
      </c>
      <c r="F20" s="10">
        <v>-953.92857142857247</v>
      </c>
      <c r="H20" s="69"/>
      <c r="I20" s="66" t="s">
        <v>16</v>
      </c>
      <c r="J20" s="66" t="s">
        <v>17</v>
      </c>
      <c r="K20" s="70" t="s">
        <v>18</v>
      </c>
      <c r="L20" s="156"/>
      <c r="M20" s="156"/>
      <c r="N20" s="156"/>
    </row>
    <row r="21" spans="3:14" x14ac:dyDescent="0.3">
      <c r="H21" s="21" t="s">
        <v>52</v>
      </c>
      <c r="I21" s="71">
        <v>0.26610483376891675</v>
      </c>
      <c r="J21" s="71">
        <v>0.16922392140129849</v>
      </c>
      <c r="K21" s="72">
        <v>8.1021718021052735E-2</v>
      </c>
      <c r="L21" s="39"/>
      <c r="M21" s="39"/>
      <c r="N21" s="39"/>
    </row>
    <row r="22" spans="3:14" x14ac:dyDescent="0.3">
      <c r="C22" t="s">
        <v>23</v>
      </c>
      <c r="H22" s="21" t="s">
        <v>53</v>
      </c>
      <c r="I22" s="71">
        <v>0.38462142264985449</v>
      </c>
      <c r="J22" s="71">
        <v>0.15562561767371377</v>
      </c>
      <c r="K22" s="72">
        <v>8.2078623568565143E-2</v>
      </c>
      <c r="L22" s="97"/>
      <c r="M22" s="97"/>
      <c r="N22" s="97"/>
    </row>
    <row r="23" spans="3:14" x14ac:dyDescent="0.3">
      <c r="C23" t="s">
        <v>30</v>
      </c>
      <c r="H23" s="21" t="s">
        <v>54</v>
      </c>
      <c r="I23" s="71">
        <v>0.26407607898122443</v>
      </c>
      <c r="J23" s="71">
        <v>0.16725761860078148</v>
      </c>
      <c r="K23" s="72">
        <v>8.0432156046652617E-2</v>
      </c>
      <c r="L23" s="97"/>
      <c r="M23" s="97"/>
      <c r="N23" s="97"/>
    </row>
    <row r="24" spans="3:14" x14ac:dyDescent="0.3">
      <c r="C24" t="s">
        <v>31</v>
      </c>
      <c r="H24" s="73" t="s">
        <v>55</v>
      </c>
      <c r="I24" s="74">
        <v>0.2632852001045895</v>
      </c>
      <c r="J24" s="74">
        <v>0.16552418220446002</v>
      </c>
      <c r="K24" s="75">
        <v>8.0002636002644664E-2</v>
      </c>
      <c r="L24" s="97"/>
      <c r="M24" s="97"/>
      <c r="N24" s="97"/>
    </row>
    <row r="26" spans="3:14" x14ac:dyDescent="0.3">
      <c r="I26" s="27"/>
      <c r="J26" s="27"/>
      <c r="K26" s="27"/>
    </row>
    <row r="27" spans="3:14" x14ac:dyDescent="0.3">
      <c r="I27" s="27"/>
      <c r="J27" s="27"/>
      <c r="K27" s="27"/>
    </row>
    <row r="29" spans="3:14" x14ac:dyDescent="0.3">
      <c r="I29" s="27"/>
      <c r="J29" s="27"/>
      <c r="K29" s="27"/>
    </row>
    <row r="30" spans="3:14" x14ac:dyDescent="0.3">
      <c r="I30" s="27"/>
      <c r="J30" s="27"/>
      <c r="K30" s="27"/>
    </row>
    <row r="31" spans="3:14" x14ac:dyDescent="0.3">
      <c r="I31" s="27"/>
      <c r="J31" s="27"/>
      <c r="K31" s="27"/>
    </row>
  </sheetData>
  <mergeCells count="8">
    <mergeCell ref="L20:N20"/>
    <mergeCell ref="X2:Z2"/>
    <mergeCell ref="E2:G2"/>
    <mergeCell ref="H2:J2"/>
    <mergeCell ref="K2:N2"/>
    <mergeCell ref="R2:T2"/>
    <mergeCell ref="U2:W2"/>
    <mergeCell ref="O2: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1"/>
  <sheetViews>
    <sheetView zoomScale="80" zoomScaleNormal="80" workbookViewId="0">
      <selection activeCell="A2" sqref="A2"/>
    </sheetView>
  </sheetViews>
  <sheetFormatPr defaultRowHeight="14.4" x14ac:dyDescent="0.3"/>
  <cols>
    <col min="2" max="2" width="9.77734375" customWidth="1"/>
    <col min="3" max="3" width="10.88671875" customWidth="1"/>
    <col min="4" max="4" width="9.88671875" customWidth="1"/>
    <col min="15" max="15" width="6.21875" customWidth="1"/>
    <col min="16" max="16" width="6.6640625" customWidth="1"/>
    <col min="17" max="17" width="6.88671875" customWidth="1"/>
  </cols>
  <sheetData>
    <row r="1" spans="1:26" x14ac:dyDescent="0.3">
      <c r="A1" s="13" t="s">
        <v>67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s="155" t="s">
        <v>56</v>
      </c>
      <c r="P2" s="155"/>
      <c r="Q2" s="155"/>
      <c r="R2" s="154" t="s">
        <v>26</v>
      </c>
      <c r="S2" s="154"/>
      <c r="T2" s="154"/>
      <c r="U2" s="67" t="s">
        <v>27</v>
      </c>
      <c r="V2" s="67"/>
      <c r="W2" s="67"/>
      <c r="X2" s="149" t="s">
        <v>56</v>
      </c>
      <c r="Y2" s="150"/>
      <c r="Z2" s="151"/>
    </row>
    <row r="3" spans="1:26" x14ac:dyDescent="0.3">
      <c r="A3" t="s">
        <v>1</v>
      </c>
      <c r="B3" t="s">
        <v>10</v>
      </c>
      <c r="C3" t="s">
        <v>29</v>
      </c>
      <c r="D3" t="s">
        <v>12</v>
      </c>
      <c r="E3" s="33" t="s">
        <v>16</v>
      </c>
      <c r="F3" s="33" t="s">
        <v>17</v>
      </c>
      <c r="G3" s="33" t="s">
        <v>18</v>
      </c>
      <c r="H3" s="33" t="s">
        <v>16</v>
      </c>
      <c r="I3" s="33" t="s">
        <v>17</v>
      </c>
      <c r="J3" s="33" t="s">
        <v>18</v>
      </c>
      <c r="K3" s="33" t="s">
        <v>16</v>
      </c>
      <c r="L3" s="33" t="s">
        <v>17</v>
      </c>
      <c r="M3" s="33" t="s">
        <v>18</v>
      </c>
      <c r="N3" s="33" t="s">
        <v>19</v>
      </c>
      <c r="O3" t="s">
        <v>16</v>
      </c>
      <c r="P3" t="s">
        <v>17</v>
      </c>
      <c r="Q3" t="s">
        <v>18</v>
      </c>
      <c r="R3" s="33" t="s">
        <v>16</v>
      </c>
      <c r="S3" s="33" t="s">
        <v>17</v>
      </c>
      <c r="T3" s="33" t="s">
        <v>18</v>
      </c>
      <c r="U3" s="55" t="s">
        <v>16</v>
      </c>
      <c r="V3" s="55" t="s">
        <v>17</v>
      </c>
      <c r="W3" s="55" t="s">
        <v>18</v>
      </c>
      <c r="X3" s="88" t="s">
        <v>16</v>
      </c>
      <c r="Y3" s="56" t="s">
        <v>17</v>
      </c>
      <c r="Z3" s="89" t="s">
        <v>18</v>
      </c>
    </row>
    <row r="4" spans="1:26" x14ac:dyDescent="0.3">
      <c r="A4">
        <v>10</v>
      </c>
      <c r="B4" s="33">
        <v>3</v>
      </c>
      <c r="C4" s="33">
        <v>23</v>
      </c>
      <c r="D4" s="38">
        <v>10</v>
      </c>
      <c r="E4" s="38">
        <v>116950</v>
      </c>
      <c r="F4" s="38">
        <v>109492</v>
      </c>
      <c r="G4" s="38">
        <v>56615</v>
      </c>
      <c r="H4" s="19">
        <f>(E4-$D$26)/$D$25</f>
        <v>10.608512310600224</v>
      </c>
      <c r="I4" s="19">
        <f>(F4-$E$26)/$E$25</f>
        <v>5.6712636837716399</v>
      </c>
      <c r="J4" s="18">
        <f>(G4-$F$26)/$F$25</f>
        <v>3.3527431485137753</v>
      </c>
      <c r="K4" s="18">
        <f>H4*C4/1000</f>
        <v>0.24399578314380513</v>
      </c>
      <c r="L4" s="18">
        <f>I4*C4/1000</f>
        <v>0.13043906472674771</v>
      </c>
      <c r="M4" s="18">
        <f>J4*C4/1000</f>
        <v>7.7113092415816833E-2</v>
      </c>
      <c r="N4" s="18">
        <f>SUM(K4:M4)</f>
        <v>0.45154794028636963</v>
      </c>
      <c r="O4" s="15">
        <f>K4*100/I27</f>
        <v>91.691601271583465</v>
      </c>
      <c r="P4" s="15">
        <f>L4*100/J27</f>
        <v>77.080748186554445</v>
      </c>
      <c r="Q4" s="15">
        <f>M4*100/K27</f>
        <v>95.175829764285822</v>
      </c>
      <c r="R4" s="27">
        <f>AVERAGE(H4:H6)</f>
        <v>10.49551936230273</v>
      </c>
      <c r="S4" s="27">
        <f>AVERAGE(I4:I6)</f>
        <v>5.4972323712563416</v>
      </c>
      <c r="T4" s="27">
        <f>AVERAGE(J4:J6)</f>
        <v>3.2155246255003895</v>
      </c>
      <c r="U4" s="29">
        <v>0.23524320918646022</v>
      </c>
      <c r="V4" s="29">
        <f>AVERAGE(L4:L6)</f>
        <v>0.12643634453889588</v>
      </c>
      <c r="W4" s="29">
        <f>AVERAGE(M4:M6)</f>
        <v>7.3957066386508952E-2</v>
      </c>
      <c r="X4" s="90">
        <f>AVERAGE(O4:O6)</f>
        <v>90.714979474063185</v>
      </c>
      <c r="Y4" s="91">
        <f>AVERAGE(P4:P6)</f>
        <v>74.715408727034557</v>
      </c>
      <c r="Z4" s="92">
        <f>AVERAGE(Q4:Q6)</f>
        <v>91.280545751068757</v>
      </c>
    </row>
    <row r="5" spans="1:26" x14ac:dyDescent="0.3">
      <c r="A5">
        <v>11</v>
      </c>
      <c r="B5" s="33">
        <v>3</v>
      </c>
      <c r="C5" s="33">
        <v>23</v>
      </c>
      <c r="D5" s="38">
        <v>10.039999999999999</v>
      </c>
      <c r="E5" s="38">
        <v>122867</v>
      </c>
      <c r="F5" s="38">
        <v>115097</v>
      </c>
      <c r="G5" s="38">
        <v>54484</v>
      </c>
      <c r="H5" s="19">
        <f>(E5-$D$26)/$D$25</f>
        <v>11.097001795556093</v>
      </c>
      <c r="I5" s="19">
        <f>(F5-$E$26)/$E$25</f>
        <v>5.9345655120913037</v>
      </c>
      <c r="J5" s="18">
        <f>(G5-$F$26)/$F$25</f>
        <v>3.2356688101146593</v>
      </c>
      <c r="K5" s="18">
        <f>H5*C5/1000</f>
        <v>0.25523104129779012</v>
      </c>
      <c r="L5" s="18">
        <f>I5*C5/1000</f>
        <v>0.1364950067781</v>
      </c>
      <c r="M5" s="18">
        <f>J5*C5/1000</f>
        <v>7.4420382632637172E-2</v>
      </c>
      <c r="N5" s="18">
        <f>SUM(K5:M5)</f>
        <v>0.46614643070852729</v>
      </c>
      <c r="O5" s="15">
        <f>K5*100/I27</f>
        <v>95.913718545763302</v>
      </c>
      <c r="P5" s="15">
        <f>L5*100/J27</f>
        <v>80.659404207053583</v>
      </c>
      <c r="Q5" s="15">
        <f>M5*100/K27</f>
        <v>91.852387792245693</v>
      </c>
      <c r="R5" s="28">
        <f t="shared" ref="R5:W5" si="0">_xlfn.STDEV.P(H4:H6)</f>
        <v>0.54314626474507577</v>
      </c>
      <c r="S5" s="28">
        <f t="shared" si="0"/>
        <v>0.44546367926339103</v>
      </c>
      <c r="T5" s="28">
        <f t="shared" si="0"/>
        <v>0.12110289424515008</v>
      </c>
      <c r="U5" s="30">
        <f t="shared" si="0"/>
        <v>1.2492364089136728E-2</v>
      </c>
      <c r="V5" s="30">
        <f t="shared" si="0"/>
        <v>1.0245664623057996E-2</v>
      </c>
      <c r="W5" s="30">
        <f t="shared" si="0"/>
        <v>2.7853665676384498E-3</v>
      </c>
      <c r="X5" s="93">
        <f>_xlfn.STDEV.P(O4:O6)</f>
        <v>4.6945273079800591</v>
      </c>
      <c r="Y5" s="94">
        <f>_xlfn.STDEV.P(P4:P6)</f>
        <v>6.054501360219267</v>
      </c>
      <c r="Z5" s="95">
        <f>_xlfn.STDEV.P(Q4:Q6)</f>
        <v>3.4378024012212394</v>
      </c>
    </row>
    <row r="6" spans="1:26" x14ac:dyDescent="0.3">
      <c r="A6">
        <v>12</v>
      </c>
      <c r="B6" s="33">
        <v>3</v>
      </c>
      <c r="C6" s="33">
        <v>23</v>
      </c>
      <c r="D6" s="38">
        <v>9.98</v>
      </c>
      <c r="E6" s="38">
        <v>106927</v>
      </c>
      <c r="F6" s="38">
        <v>92773</v>
      </c>
      <c r="G6" s="38">
        <v>51253</v>
      </c>
      <c r="H6" s="19">
        <f>(E6-$D$26)/$D$25</f>
        <v>9.7810439807518765</v>
      </c>
      <c r="I6" s="19">
        <f>(F6-$E$26)/$E$25</f>
        <v>4.885867917906082</v>
      </c>
      <c r="J6" s="18">
        <f>(G6-$F$26)/$F$25</f>
        <v>3.0581619178727335</v>
      </c>
      <c r="K6" s="18">
        <f>H6*C6/1000</f>
        <v>0.22496401155729318</v>
      </c>
      <c r="L6" s="18">
        <f>I6*C6/1000</f>
        <v>0.11237496211183989</v>
      </c>
      <c r="M6" s="18">
        <f>J6*C6/1000</f>
        <v>7.0337724111072877E-2</v>
      </c>
      <c r="N6" s="18">
        <f>SUM(K6:M6)</f>
        <v>0.40767669778020593</v>
      </c>
      <c r="O6" s="15">
        <f>K6*100/I27</f>
        <v>84.539618604842801</v>
      </c>
      <c r="P6" s="15">
        <f t="shared" ref="P6:Q6" si="1">L6*100/J27</f>
        <v>66.406073787495629</v>
      </c>
      <c r="Q6" s="15">
        <f t="shared" si="1"/>
        <v>86.813419696674757</v>
      </c>
      <c r="R6" s="27"/>
      <c r="S6" s="27"/>
      <c r="T6" s="27"/>
      <c r="X6" s="96"/>
      <c r="Y6" s="40"/>
      <c r="Z6" s="20"/>
    </row>
    <row r="7" spans="1:26" x14ac:dyDescent="0.3">
      <c r="A7">
        <v>23</v>
      </c>
      <c r="B7" s="33">
        <v>0</v>
      </c>
      <c r="C7" s="33">
        <v>23</v>
      </c>
      <c r="D7" s="38">
        <v>10.039999999999999</v>
      </c>
      <c r="E7" s="38">
        <v>0</v>
      </c>
      <c r="F7" s="38">
        <v>0</v>
      </c>
      <c r="G7" s="38">
        <v>0</v>
      </c>
      <c r="O7" s="10"/>
      <c r="P7" s="10"/>
      <c r="Q7" s="10"/>
      <c r="X7" s="96"/>
      <c r="Y7" s="40"/>
      <c r="Z7" s="20"/>
    </row>
    <row r="8" spans="1:26" x14ac:dyDescent="0.3">
      <c r="A8">
        <v>34</v>
      </c>
      <c r="B8" s="33">
        <v>5</v>
      </c>
      <c r="C8" s="33">
        <v>25</v>
      </c>
      <c r="D8" s="38">
        <v>10.029999999999999</v>
      </c>
      <c r="E8" s="38">
        <v>83756</v>
      </c>
      <c r="F8" s="38">
        <v>99544</v>
      </c>
      <c r="G8" s="38">
        <v>46219</v>
      </c>
      <c r="H8" s="19">
        <f>(E8-$D$26)/$D$25</f>
        <v>7.8681168460700368</v>
      </c>
      <c r="I8" s="19">
        <f t="shared" ref="I8:I18" si="2">(F8-$E$26)/$E$25</f>
        <v>5.203944042714725</v>
      </c>
      <c r="J8" s="18">
        <f>(G8-$F$26)/$F$25</f>
        <v>2.7816005760139113</v>
      </c>
      <c r="K8" s="18">
        <f>H8*C8/1000</f>
        <v>0.19670292115175092</v>
      </c>
      <c r="L8" s="18">
        <f t="shared" ref="L8:L18" si="3">I8*C8/1000</f>
        <v>0.13009860106786811</v>
      </c>
      <c r="M8" s="18">
        <f>J8*C8/1000</f>
        <v>6.954001440034778E-2</v>
      </c>
      <c r="N8" s="18">
        <f>SUM(K8:M8)</f>
        <v>0.39634153661996679</v>
      </c>
      <c r="O8" s="10">
        <f>K8*100/I28</f>
        <v>51.141956627523101</v>
      </c>
      <c r="P8" s="10">
        <f t="shared" ref="P8:Q8" si="4">L8*100/J28</f>
        <v>83.597162865971157</v>
      </c>
      <c r="Q8" s="10">
        <f t="shared" si="4"/>
        <v>84.723660530511808</v>
      </c>
      <c r="R8" s="27">
        <f t="shared" ref="R8:W8" si="5">AVERAGE(H8:H10)</f>
        <v>10.055793516992054</v>
      </c>
      <c r="S8" s="27">
        <f t="shared" si="5"/>
        <v>5.0407799005148499</v>
      </c>
      <c r="T8" s="27">
        <f t="shared" si="5"/>
        <v>3.0659448982918835</v>
      </c>
      <c r="U8" s="29">
        <f t="shared" si="5"/>
        <v>0.20104161330998394</v>
      </c>
      <c r="V8" s="29">
        <f t="shared" si="5"/>
        <v>0.10472623022639301</v>
      </c>
      <c r="W8" s="29">
        <f t="shared" si="5"/>
        <v>6.5769847120836125E-2</v>
      </c>
      <c r="X8" s="90">
        <f>AVERAGE(O8:O10)</f>
        <v>52.269998879652881</v>
      </c>
      <c r="Y8" s="91">
        <f t="shared" ref="Y8:Z8" si="6">AVERAGE(P8:P10)</f>
        <v>67.293696109828829</v>
      </c>
      <c r="Z8" s="92">
        <f t="shared" si="6"/>
        <v>80.130299780057442</v>
      </c>
    </row>
    <row r="9" spans="1:26" x14ac:dyDescent="0.3">
      <c r="A9">
        <v>35</v>
      </c>
      <c r="B9" s="33">
        <v>5</v>
      </c>
      <c r="C9" s="33">
        <v>25</v>
      </c>
      <c r="D9" s="38">
        <v>10.050000000000001</v>
      </c>
      <c r="E9" s="38">
        <v>75582</v>
      </c>
      <c r="F9" s="38">
        <v>63919</v>
      </c>
      <c r="G9" s="38">
        <v>29536</v>
      </c>
      <c r="H9" s="19">
        <f>(E9-$D$26)/$D$25</f>
        <v>7.193296320460898</v>
      </c>
      <c r="I9" s="19">
        <f t="shared" si="2"/>
        <v>3.5304154728863555</v>
      </c>
      <c r="J9" s="18">
        <f>(G10-$F$26)/$F$25</f>
        <v>3.1526015179234519</v>
      </c>
      <c r="K9" s="18">
        <f>H9*C9/1000</f>
        <v>0.17983240801152245</v>
      </c>
      <c r="L9" s="18">
        <f t="shared" si="3"/>
        <v>8.8260386822158893E-2</v>
      </c>
      <c r="M9" s="18">
        <f>J9*C9/1000</f>
        <v>7.8815037948086294E-2</v>
      </c>
      <c r="N9" s="18">
        <f>SUM(K9:M9)</f>
        <v>0.34690783278176762</v>
      </c>
      <c r="O9" s="10">
        <f>K9*100/I28</f>
        <v>46.755692070546836</v>
      </c>
      <c r="P9" s="10">
        <f t="shared" ref="P9:Q9" si="7">L9*100/J28</f>
        <v>56.713276478173732</v>
      </c>
      <c r="Q9" s="10">
        <f t="shared" si="7"/>
        <v>96.023829983268925</v>
      </c>
      <c r="R9" s="28">
        <f t="shared" ref="R9:W9" si="8">_xlfn.STDEV.P(H8:H10)</f>
        <v>3.5816232589964065</v>
      </c>
      <c r="S9" s="28">
        <f t="shared" si="8"/>
        <v>1.1722872018130956</v>
      </c>
      <c r="T9" s="28">
        <f t="shared" si="8"/>
        <v>0.20610797422330404</v>
      </c>
      <c r="U9" s="30">
        <f t="shared" si="8"/>
        <v>1.9333474454892783E-2</v>
      </c>
      <c r="V9" s="30">
        <f t="shared" si="8"/>
        <v>1.8204463116869851E-2</v>
      </c>
      <c r="W9" s="30">
        <f t="shared" si="8"/>
        <v>1.2478614149729809E-2</v>
      </c>
      <c r="X9" s="93">
        <f>_xlfn.STDEV.P(O8:O10)</f>
        <v>5.0266244458497793</v>
      </c>
      <c r="Y9" s="94">
        <f t="shared" ref="Y9:Z9" si="9">_xlfn.STDEV.P(P8:P10)</f>
        <v>11.697600555094629</v>
      </c>
      <c r="Z9" s="95">
        <f t="shared" si="9"/>
        <v>15.203244897626357</v>
      </c>
    </row>
    <row r="10" spans="1:26" x14ac:dyDescent="0.3">
      <c r="A10">
        <v>36</v>
      </c>
      <c r="B10" s="33">
        <v>5</v>
      </c>
      <c r="C10" s="48">
        <v>15</v>
      </c>
      <c r="D10" s="38">
        <v>9.98</v>
      </c>
      <c r="E10" s="46">
        <v>171427</v>
      </c>
      <c r="F10" s="46">
        <v>124749</v>
      </c>
      <c r="G10" s="38">
        <v>52972</v>
      </c>
      <c r="H10" s="19">
        <f>(E10-$D$26)/$D$25</f>
        <v>15.105967384445227</v>
      </c>
      <c r="I10" s="19">
        <f t="shared" si="2"/>
        <v>6.3879801859434702</v>
      </c>
      <c r="J10" s="18">
        <f>(G12-$F$26)/$F$25</f>
        <v>3.263632600938287</v>
      </c>
      <c r="K10" s="18">
        <f>H10*C10/1000</f>
        <v>0.22658951076667841</v>
      </c>
      <c r="L10" s="18">
        <f t="shared" si="3"/>
        <v>9.5819702789152042E-2</v>
      </c>
      <c r="M10" s="18">
        <f>J10*C10/1000</f>
        <v>4.8954489014074308E-2</v>
      </c>
      <c r="N10" s="18">
        <f>SUM(K10:M10)</f>
        <v>0.37136370256990475</v>
      </c>
      <c r="O10" s="10">
        <f>K10*100/I28</f>
        <v>58.912347940888708</v>
      </c>
      <c r="P10" s="10">
        <f t="shared" ref="P10:Q10" si="10">L10*100/J28</f>
        <v>61.570648985341592</v>
      </c>
      <c r="Q10" s="10">
        <f t="shared" si="10"/>
        <v>59.643408826391585</v>
      </c>
      <c r="R10" s="27"/>
      <c r="S10" s="27"/>
      <c r="T10" s="27"/>
      <c r="X10" s="96"/>
      <c r="Y10" s="40"/>
      <c r="Z10" s="20"/>
    </row>
    <row r="11" spans="1:26" x14ac:dyDescent="0.3">
      <c r="A11">
        <v>47</v>
      </c>
      <c r="B11" s="33">
        <v>0</v>
      </c>
      <c r="C11" s="33">
        <v>25</v>
      </c>
      <c r="D11" s="38">
        <v>10.050000000000001</v>
      </c>
      <c r="E11" s="38">
        <v>0</v>
      </c>
      <c r="F11" s="38">
        <v>0</v>
      </c>
      <c r="G11" s="38">
        <v>0</v>
      </c>
      <c r="I11" s="19">
        <f t="shared" si="2"/>
        <v>0.52774115274994726</v>
      </c>
      <c r="L11" s="18">
        <f t="shared" si="3"/>
        <v>1.3193528818748681E-2</v>
      </c>
      <c r="O11" s="10"/>
      <c r="P11" s="10"/>
      <c r="Q11" s="10"/>
      <c r="X11" s="96"/>
      <c r="Y11" s="40"/>
      <c r="Z11" s="20"/>
    </row>
    <row r="12" spans="1:26" x14ac:dyDescent="0.3">
      <c r="A12">
        <v>58</v>
      </c>
      <c r="B12" s="33">
        <v>3</v>
      </c>
      <c r="C12" s="33">
        <v>23</v>
      </c>
      <c r="D12" s="38">
        <v>10</v>
      </c>
      <c r="E12" s="38">
        <v>115207</v>
      </c>
      <c r="F12" s="38">
        <v>104131</v>
      </c>
      <c r="G12" s="38">
        <v>54993</v>
      </c>
      <c r="H12" s="19">
        <f>(E12-$D$26)/$D$25</f>
        <v>10.46461554327251</v>
      </c>
      <c r="I12" s="19">
        <f t="shared" si="2"/>
        <v>5.4194240581477837</v>
      </c>
      <c r="J12" s="18">
        <f>(G12-$F$26)/$F$25</f>
        <v>3.263632600938287</v>
      </c>
      <c r="K12" s="18">
        <f>H12*C12/1000</f>
        <v>0.24068615749526773</v>
      </c>
      <c r="L12" s="18">
        <f t="shared" si="3"/>
        <v>0.12464675333739902</v>
      </c>
      <c r="M12" s="18">
        <f>J12*C12/1000</f>
        <v>7.5063549821580602E-2</v>
      </c>
      <c r="N12" s="18">
        <f>SUM(K12:M12)</f>
        <v>0.44039646065424731</v>
      </c>
      <c r="O12" s="10">
        <f>K12*100/I29</f>
        <v>91.142733724238738</v>
      </c>
      <c r="P12" s="10">
        <f t="shared" ref="P12:Q12" si="11">L12*100/J29</f>
        <v>74.523812057202548</v>
      </c>
      <c r="Q12" s="10">
        <f t="shared" si="11"/>
        <v>93.325298625641608</v>
      </c>
      <c r="R12" s="27">
        <f t="shared" ref="R12:W12" si="12">AVERAGE(H12:H14)</f>
        <v>10.305968600521647</v>
      </c>
      <c r="S12" s="27">
        <f t="shared" si="12"/>
        <v>5.3644775154434301</v>
      </c>
      <c r="T12" s="27">
        <f t="shared" si="12"/>
        <v>3.3019981161809189</v>
      </c>
      <c r="U12" s="29">
        <f t="shared" si="12"/>
        <v>0.23703727781199788</v>
      </c>
      <c r="V12" s="29">
        <f t="shared" si="12"/>
        <v>0.12338298285519893</v>
      </c>
      <c r="W12" s="29">
        <f t="shared" si="12"/>
        <v>7.5945956672161141E-2</v>
      </c>
      <c r="X12" s="90">
        <f>AVERAGE(O12:O14)</f>
        <v>89.760980519879283</v>
      </c>
      <c r="Y12" s="91">
        <f t="shared" ref="Y12:Z12" si="13">AVERAGE(P12:P14)</f>
        <v>73.76822884803552</v>
      </c>
      <c r="Z12" s="92">
        <f t="shared" si="13"/>
        <v>94.42238080514791</v>
      </c>
    </row>
    <row r="13" spans="1:26" x14ac:dyDescent="0.3">
      <c r="A13">
        <v>59</v>
      </c>
      <c r="B13" s="33">
        <v>3</v>
      </c>
      <c r="C13" s="33">
        <v>23</v>
      </c>
      <c r="D13" s="38">
        <v>9.99</v>
      </c>
      <c r="E13" s="38">
        <v>112775</v>
      </c>
      <c r="F13" s="38">
        <v>104919</v>
      </c>
      <c r="G13" s="38">
        <v>56078</v>
      </c>
      <c r="H13" s="19">
        <f>(E13-$D$26)/$D$25</f>
        <v>10.263837036020073</v>
      </c>
      <c r="I13" s="19">
        <f t="shared" si="2"/>
        <v>5.4564413357063737</v>
      </c>
      <c r="J13" s="18">
        <f>(G13-$F$26)/$F$25</f>
        <v>3.3232410745014218</v>
      </c>
      <c r="K13" s="18">
        <f>H13*C13/1000</f>
        <v>0.23606825182846169</v>
      </c>
      <c r="L13" s="18">
        <f t="shared" si="3"/>
        <v>0.12549815072124659</v>
      </c>
      <c r="M13" s="18">
        <f>J13*C13/1000</f>
        <v>7.6434544713532698E-2</v>
      </c>
      <c r="N13" s="18">
        <f>SUM(K13:M13)</f>
        <v>0.43800094726324101</v>
      </c>
      <c r="O13" s="10">
        <f>K13*100/I29</f>
        <v>89.394030969857724</v>
      </c>
      <c r="P13" s="10">
        <f t="shared" ref="P13:Q13" si="14">L13*100/J29</f>
        <v>75.032845601366361</v>
      </c>
      <c r="Q13" s="10">
        <f t="shared" si="14"/>
        <v>95.029834422440189</v>
      </c>
      <c r="R13" s="28">
        <f t="shared" ref="R13:W13" si="15">_xlfn.STDEV.P(H12:H14)</f>
        <v>0.11621783360012772</v>
      </c>
      <c r="S13" s="28">
        <f t="shared" si="15"/>
        <v>0.10497479306909642</v>
      </c>
      <c r="T13" s="28">
        <f t="shared" si="15"/>
        <v>2.7180618055217334E-2</v>
      </c>
      <c r="U13" s="30">
        <f t="shared" si="15"/>
        <v>2.6730101728029295E-3</v>
      </c>
      <c r="V13" s="30">
        <f t="shared" si="15"/>
        <v>2.4144202405892109E-3</v>
      </c>
      <c r="W13" s="30">
        <f t="shared" si="15"/>
        <v>6.2515421526999784E-4</v>
      </c>
      <c r="X13" s="93">
        <f>_xlfn.STDEV.P(O12:O14)</f>
        <v>1.0122121561010431</v>
      </c>
      <c r="Y13" s="94">
        <f t="shared" ref="Y13:Z13" si="16">_xlfn.STDEV.P(P12:P14)</f>
        <v>1.4435337898431198</v>
      </c>
      <c r="Z13" s="95">
        <f t="shared" si="16"/>
        <v>0.77724413468089737</v>
      </c>
    </row>
    <row r="14" spans="1:26" x14ac:dyDescent="0.3">
      <c r="A14">
        <v>60</v>
      </c>
      <c r="B14" s="33">
        <v>3</v>
      </c>
      <c r="C14" s="33">
        <v>23</v>
      </c>
      <c r="D14" s="38">
        <v>10.06</v>
      </c>
      <c r="E14" s="38">
        <v>111874</v>
      </c>
      <c r="F14" s="38">
        <v>99834</v>
      </c>
      <c r="G14" s="38">
        <v>56003</v>
      </c>
      <c r="H14" s="19">
        <f>(E14-$D$26)/$D$25</f>
        <v>10.189453222272357</v>
      </c>
      <c r="I14" s="19">
        <f t="shared" si="2"/>
        <v>5.2175671524761347</v>
      </c>
      <c r="J14" s="18">
        <f>(G14-$F$26)/$F$25</f>
        <v>3.3191206731030487</v>
      </c>
      <c r="K14" s="18">
        <f>H14*C14/1000</f>
        <v>0.23435742411226423</v>
      </c>
      <c r="L14" s="18">
        <f t="shared" si="3"/>
        <v>0.12000404450695111</v>
      </c>
      <c r="M14" s="18">
        <f>J14*C14/1000</f>
        <v>7.6339775481370123E-2</v>
      </c>
      <c r="N14" s="18">
        <f>SUM(K14:M14)</f>
        <v>0.43070124410058547</v>
      </c>
      <c r="O14" s="10">
        <f>K14*100/I29</f>
        <v>88.746176865541401</v>
      </c>
      <c r="P14" s="10">
        <f t="shared" ref="P14:Q14" si="17">L14*100/J29</f>
        <v>71.748028885537664</v>
      </c>
      <c r="Q14" s="10">
        <f t="shared" si="17"/>
        <v>94.912009367361961</v>
      </c>
      <c r="R14" s="27"/>
      <c r="S14" s="27"/>
      <c r="T14" s="27"/>
      <c r="X14" s="96"/>
      <c r="Y14" s="40"/>
      <c r="Z14" s="20"/>
    </row>
    <row r="15" spans="1:26" x14ac:dyDescent="0.3">
      <c r="A15">
        <v>72</v>
      </c>
      <c r="B15" s="33">
        <v>0</v>
      </c>
      <c r="C15" s="33">
        <v>23</v>
      </c>
      <c r="D15" s="38">
        <v>10.02</v>
      </c>
      <c r="E15" s="38">
        <v>0</v>
      </c>
      <c r="F15" s="38">
        <v>0</v>
      </c>
      <c r="I15" s="19">
        <f t="shared" si="2"/>
        <v>0.52774115274994726</v>
      </c>
      <c r="L15" s="18">
        <f t="shared" si="3"/>
        <v>1.2138046513248787E-2</v>
      </c>
      <c r="O15" s="10"/>
      <c r="P15" s="10"/>
      <c r="Q15" s="10"/>
      <c r="X15" s="96"/>
      <c r="Y15" s="40"/>
      <c r="Z15" s="20"/>
    </row>
    <row r="16" spans="1:26" x14ac:dyDescent="0.3">
      <c r="A16">
        <v>82</v>
      </c>
      <c r="B16" s="33">
        <v>5</v>
      </c>
      <c r="C16" s="33">
        <v>25</v>
      </c>
      <c r="D16" s="38">
        <v>10</v>
      </c>
      <c r="E16" s="38">
        <v>51510</v>
      </c>
      <c r="F16" s="38">
        <v>116338</v>
      </c>
      <c r="G16" s="38">
        <v>43267</v>
      </c>
      <c r="H16" s="19">
        <f>(E16-$D$26)/$D$25</f>
        <v>5.2059853720313427</v>
      </c>
      <c r="I16" s="19">
        <f>(F16-$E$26)/$E$25</f>
        <v>5.9928630266220271</v>
      </c>
      <c r="J16" s="18">
        <f t="shared" ref="J16:J22" si="18">(G16-$F$26)/$F$25</f>
        <v>2.6194215769739344</v>
      </c>
      <c r="K16" s="18">
        <f t="shared" ref="K16:K22" si="19">H16*C16/1000</f>
        <v>0.13014963430078355</v>
      </c>
      <c r="L16" s="18">
        <f t="shared" si="3"/>
        <v>0.14982157566555068</v>
      </c>
      <c r="M16" s="18">
        <f t="shared" ref="M16:M22" si="20">J16*C16/1000</f>
        <v>6.5485539424348357E-2</v>
      </c>
      <c r="N16" s="18">
        <f t="shared" ref="N16:N22" si="21">SUM(K16:M16)</f>
        <v>0.3454567493906826</v>
      </c>
      <c r="O16" s="10">
        <f>K16*100/I30</f>
        <v>49.432947332049764</v>
      </c>
      <c r="P16" s="10">
        <f t="shared" ref="P16:Q16" si="22">L16*100/J30</f>
        <v>90.513406361668018</v>
      </c>
      <c r="Q16" s="10">
        <f t="shared" si="22"/>
        <v>81.85422718094388</v>
      </c>
      <c r="R16" s="27">
        <f t="shared" ref="R16:W16" si="23">AVERAGE(H16:H18)</f>
        <v>5.8863372134241629</v>
      </c>
      <c r="S16" s="27">
        <f t="shared" si="23"/>
        <v>6.3938208985193397</v>
      </c>
      <c r="T16" s="27">
        <f t="shared" si="23"/>
        <v>2.8489004655206767</v>
      </c>
      <c r="U16" s="29">
        <f t="shared" si="23"/>
        <v>0.14715843033560408</v>
      </c>
      <c r="V16" s="29">
        <f t="shared" si="23"/>
        <v>0.15984552246298345</v>
      </c>
      <c r="W16" s="29">
        <f t="shared" si="23"/>
        <v>7.1222511638016919E-2</v>
      </c>
      <c r="X16" s="90">
        <f>AVERAGE(O16:O18)</f>
        <v>55.893164627994928</v>
      </c>
      <c r="Y16" s="91">
        <f t="shared" ref="Y16:Z16" si="24">AVERAGE(P16:P18)</f>
        <v>96.569286936900781</v>
      </c>
      <c r="Z16" s="92">
        <f t="shared" si="24"/>
        <v>89.025206164035012</v>
      </c>
    </row>
    <row r="17" spans="1:26" x14ac:dyDescent="0.3">
      <c r="A17">
        <v>83</v>
      </c>
      <c r="B17" s="33">
        <v>5</v>
      </c>
      <c r="C17" s="33">
        <v>25</v>
      </c>
      <c r="D17" s="38">
        <v>9.99</v>
      </c>
      <c r="E17" s="38">
        <v>70943</v>
      </c>
      <c r="F17" s="38">
        <v>138628</v>
      </c>
      <c r="G17" s="38">
        <v>52121</v>
      </c>
      <c r="H17" s="19">
        <f>(E17-$D$26)/$D$25</f>
        <v>6.8103146201549531</v>
      </c>
      <c r="I17" s="19">
        <f t="shared" si="2"/>
        <v>7.0399634286283241</v>
      </c>
      <c r="J17" s="18">
        <f t="shared" si="18"/>
        <v>3.1058486967232417</v>
      </c>
      <c r="K17" s="18">
        <f t="shared" si="19"/>
        <v>0.17025786550387384</v>
      </c>
      <c r="L17" s="18">
        <f t="shared" si="3"/>
        <v>0.1759990857157081</v>
      </c>
      <c r="M17" s="18">
        <f t="shared" si="20"/>
        <v>7.7646217418081032E-2</v>
      </c>
      <c r="N17" s="18">
        <f t="shared" si="21"/>
        <v>0.42390316863766297</v>
      </c>
      <c r="O17" s="10">
        <f>K17*100/I30</f>
        <v>64.666705700221371</v>
      </c>
      <c r="P17" s="10">
        <f t="shared" ref="P17:Q17" si="25">L17*100/J30</f>
        <v>106.32832216522247</v>
      </c>
      <c r="Q17" s="10">
        <f t="shared" si="25"/>
        <v>97.054573821185414</v>
      </c>
      <c r="R17" s="44">
        <f t="shared" ref="R17:W17" si="26">_xlfn.STDEV.P(H16:H18)</f>
        <v>0.67724104333237645</v>
      </c>
      <c r="S17" s="44">
        <f t="shared" si="26"/>
        <v>0.46129632590286157</v>
      </c>
      <c r="T17" s="44">
        <f t="shared" si="26"/>
        <v>0.19953071492272223</v>
      </c>
      <c r="U17" s="45">
        <f t="shared" si="26"/>
        <v>1.693102608330934E-2</v>
      </c>
      <c r="V17" s="45">
        <f t="shared" si="26"/>
        <v>1.1532408147571541E-2</v>
      </c>
      <c r="W17" s="45">
        <f t="shared" si="26"/>
        <v>4.988267873068053E-3</v>
      </c>
      <c r="X17" s="85">
        <f>_xlfn.STDEV.P(O16:O18)</f>
        <v>6.4306790038268735</v>
      </c>
      <c r="Y17" s="86">
        <f t="shared" ref="Y17:Z17" si="27">_xlfn.STDEV.P(P16:P18)</f>
        <v>6.9672044253487941</v>
      </c>
      <c r="Z17" s="87">
        <f t="shared" si="27"/>
        <v>6.2351293936154173</v>
      </c>
    </row>
    <row r="18" spans="1:26" x14ac:dyDescent="0.3">
      <c r="A18">
        <v>84</v>
      </c>
      <c r="B18" s="33">
        <v>5</v>
      </c>
      <c r="C18" s="33">
        <v>25</v>
      </c>
      <c r="D18" s="38">
        <v>9.9600000000000009</v>
      </c>
      <c r="E18" s="38">
        <v>56800</v>
      </c>
      <c r="F18" s="38">
        <v>119654</v>
      </c>
      <c r="G18" s="38">
        <v>46944</v>
      </c>
      <c r="H18" s="19">
        <f>(E18-$D$26)/$D$25</f>
        <v>5.6427116480861921</v>
      </c>
      <c r="I18" s="19">
        <f t="shared" si="2"/>
        <v>6.1486362403076651</v>
      </c>
      <c r="J18" s="18">
        <f t="shared" si="18"/>
        <v>2.8214311228648543</v>
      </c>
      <c r="K18" s="18">
        <f t="shared" si="19"/>
        <v>0.14106779120215482</v>
      </c>
      <c r="L18" s="18">
        <f t="shared" si="3"/>
        <v>0.15371590600769161</v>
      </c>
      <c r="M18" s="18">
        <f t="shared" si="20"/>
        <v>7.0535778071621355E-2</v>
      </c>
      <c r="N18" s="18">
        <f t="shared" si="21"/>
        <v>0.3653194752814678</v>
      </c>
      <c r="O18" s="10">
        <f>K18*100/I30</f>
        <v>53.579840851713627</v>
      </c>
      <c r="P18" s="10">
        <f t="shared" ref="P18:Q18" si="28">L18*100/J30</f>
        <v>92.866132283811865</v>
      </c>
      <c r="Q18" s="10">
        <f t="shared" si="28"/>
        <v>88.166817489975756</v>
      </c>
    </row>
    <row r="19" spans="1:26" x14ac:dyDescent="0.3">
      <c r="A19">
        <v>95</v>
      </c>
      <c r="B19" s="33">
        <v>0</v>
      </c>
      <c r="C19" s="33">
        <v>25</v>
      </c>
      <c r="D19" s="38">
        <v>9.99</v>
      </c>
      <c r="E19" s="38" t="s">
        <v>42</v>
      </c>
      <c r="F19" s="38">
        <v>0</v>
      </c>
      <c r="G19" s="38">
        <v>0</v>
      </c>
      <c r="H19" s="19">
        <v>0</v>
      </c>
      <c r="I19" s="19">
        <f>(F19-$E$26)/$E$25</f>
        <v>0.52774115274994726</v>
      </c>
      <c r="J19" s="18">
        <f t="shared" si="18"/>
        <v>0.24238947959497889</v>
      </c>
      <c r="K19" s="18">
        <f t="shared" si="19"/>
        <v>0</v>
      </c>
      <c r="L19" s="18">
        <f>I19*C19/1000</f>
        <v>1.3193528818748681E-2</v>
      </c>
      <c r="M19" s="18">
        <f t="shared" si="20"/>
        <v>6.0597369898744719E-3</v>
      </c>
      <c r="N19" s="18">
        <f t="shared" si="21"/>
        <v>1.9253265808623153E-2</v>
      </c>
      <c r="O19" s="10"/>
    </row>
    <row r="20" spans="1:26" x14ac:dyDescent="0.3">
      <c r="A20" t="s">
        <v>34</v>
      </c>
      <c r="B20" s="33">
        <v>3</v>
      </c>
      <c r="C20" s="33">
        <v>23</v>
      </c>
      <c r="D20" s="38">
        <v>0</v>
      </c>
      <c r="E20" s="38">
        <v>160502</v>
      </c>
      <c r="F20" s="38">
        <v>172066</v>
      </c>
      <c r="G20" s="38">
        <v>69609</v>
      </c>
      <c r="H20" s="19">
        <f>(E20-$D$26)/$D$25</f>
        <v>14.204032683897166</v>
      </c>
      <c r="I20" s="19">
        <f>(F20-$E$26)/$E$25</f>
        <v>8.61075496035944</v>
      </c>
      <c r="J20" s="18">
        <f t="shared" si="18"/>
        <v>4.0666164254532937</v>
      </c>
      <c r="K20" s="18">
        <f t="shared" si="19"/>
        <v>0.32669275172963486</v>
      </c>
      <c r="L20" s="18">
        <f>I20*C20/1000</f>
        <v>0.19804736408826712</v>
      </c>
      <c r="M20" s="18">
        <f t="shared" si="20"/>
        <v>9.353217778542576E-2</v>
      </c>
      <c r="N20" s="18">
        <f t="shared" si="21"/>
        <v>0.61827229360332769</v>
      </c>
    </row>
    <row r="21" spans="1:26" x14ac:dyDescent="0.3">
      <c r="A21" t="s">
        <v>35</v>
      </c>
      <c r="B21" s="34">
        <v>5</v>
      </c>
      <c r="C21" s="34">
        <v>25</v>
      </c>
      <c r="D21" s="38">
        <v>0</v>
      </c>
      <c r="E21" s="38">
        <v>249203</v>
      </c>
      <c r="F21" s="38">
        <v>269675</v>
      </c>
      <c r="G21" s="38">
        <v>108697</v>
      </c>
      <c r="H21" s="19">
        <f>(E21-$D$26)/$D$25</f>
        <v>21.526916882827461</v>
      </c>
      <c r="I21" s="19">
        <f>(F21-$E$26)/$E$25</f>
        <v>13.196058824847226</v>
      </c>
      <c r="J21" s="18">
        <f t="shared" si="18"/>
        <v>6.2140597569148843</v>
      </c>
      <c r="K21" s="18">
        <f t="shared" si="19"/>
        <v>0.53817292207068645</v>
      </c>
      <c r="L21" s="18">
        <f>I21*C21/1000</f>
        <v>0.32990147062118064</v>
      </c>
      <c r="M21" s="18">
        <f t="shared" si="20"/>
        <v>0.15535149392287209</v>
      </c>
      <c r="N21" s="18">
        <f t="shared" si="21"/>
        <v>1.0234258866147392</v>
      </c>
    </row>
    <row r="22" spans="1:26" x14ac:dyDescent="0.3">
      <c r="A22" t="s">
        <v>36</v>
      </c>
      <c r="B22" s="34">
        <v>5</v>
      </c>
      <c r="C22" s="34">
        <v>25</v>
      </c>
      <c r="D22" s="38">
        <v>0</v>
      </c>
      <c r="E22" s="38">
        <v>252015</v>
      </c>
      <c r="F22" s="38">
        <v>269974</v>
      </c>
      <c r="G22" s="38">
        <v>108324</v>
      </c>
      <c r="H22" s="19">
        <f>(E22-$D$26)/$D$25</f>
        <v>21.759067031838089</v>
      </c>
      <c r="I22" s="19">
        <f>(F22-$E$26)/$E$25</f>
        <v>13.210104720773645</v>
      </c>
      <c r="J22" s="18">
        <f t="shared" si="18"/>
        <v>6.1935676272936409</v>
      </c>
      <c r="K22" s="18">
        <f t="shared" si="19"/>
        <v>0.54397667579595221</v>
      </c>
      <c r="L22" s="18">
        <f>I22*C22/1000</f>
        <v>0.33025261801934114</v>
      </c>
      <c r="M22" s="18">
        <f t="shared" si="20"/>
        <v>0.154839190682341</v>
      </c>
      <c r="N22" s="18">
        <f t="shared" si="21"/>
        <v>1.0290684844976343</v>
      </c>
    </row>
    <row r="24" spans="1:26" x14ac:dyDescent="0.3">
      <c r="D24" t="s">
        <v>16</v>
      </c>
      <c r="E24" t="s">
        <v>17</v>
      </c>
      <c r="F24" t="s">
        <v>18</v>
      </c>
    </row>
    <row r="25" spans="1:26" x14ac:dyDescent="0.3">
      <c r="C25" t="s">
        <v>20</v>
      </c>
      <c r="D25">
        <v>12112.85029100381</v>
      </c>
      <c r="E25">
        <v>21287.356930902926</v>
      </c>
      <c r="F25">
        <v>18202.110121991427</v>
      </c>
      <c r="I25" s="80"/>
      <c r="J25" s="81" t="s">
        <v>57</v>
      </c>
      <c r="K25" s="82"/>
    </row>
    <row r="26" spans="1:26" x14ac:dyDescent="0.3">
      <c r="C26" t="s">
        <v>21</v>
      </c>
      <c r="D26">
        <v>-11549.32142857142</v>
      </c>
      <c r="E26">
        <v>-11234.21428571429</v>
      </c>
      <c r="F26">
        <v>-4412</v>
      </c>
      <c r="H26" s="69"/>
      <c r="I26" s="66" t="s">
        <v>16</v>
      </c>
      <c r="J26" s="66" t="s">
        <v>17</v>
      </c>
      <c r="K26" s="70" t="s">
        <v>18</v>
      </c>
    </row>
    <row r="27" spans="1:26" x14ac:dyDescent="0.3">
      <c r="H27" s="21" t="s">
        <v>52</v>
      </c>
      <c r="I27" s="71">
        <v>0.26610483376891675</v>
      </c>
      <c r="J27" s="71">
        <v>0.16922392140129849</v>
      </c>
      <c r="K27" s="72">
        <v>8.1021718021052735E-2</v>
      </c>
    </row>
    <row r="28" spans="1:26" x14ac:dyDescent="0.3">
      <c r="C28" t="s">
        <v>23</v>
      </c>
      <c r="H28" s="21" t="s">
        <v>53</v>
      </c>
      <c r="I28" s="71">
        <v>0.38462142264985449</v>
      </c>
      <c r="J28" s="71">
        <v>0.15562561767371377</v>
      </c>
      <c r="K28" s="72">
        <v>8.2078623568565143E-2</v>
      </c>
    </row>
    <row r="29" spans="1:26" x14ac:dyDescent="0.3">
      <c r="C29" t="s">
        <v>30</v>
      </c>
      <c r="H29" s="21" t="s">
        <v>54</v>
      </c>
      <c r="I29" s="71">
        <v>0.26407607898122443</v>
      </c>
      <c r="J29" s="71">
        <v>0.16725761860078148</v>
      </c>
      <c r="K29" s="72">
        <v>8.0432156046652617E-2</v>
      </c>
    </row>
    <row r="30" spans="1:26" x14ac:dyDescent="0.3">
      <c r="C30" t="s">
        <v>31</v>
      </c>
      <c r="H30" s="73" t="s">
        <v>55</v>
      </c>
      <c r="I30" s="74">
        <v>0.2632852001045895</v>
      </c>
      <c r="J30" s="74">
        <v>0.16552418220446002</v>
      </c>
      <c r="K30" s="75">
        <v>8.0002636002644664E-2</v>
      </c>
    </row>
    <row r="31" spans="1:26" x14ac:dyDescent="0.3">
      <c r="I31" s="27"/>
      <c r="J31" s="27"/>
      <c r="K31" s="27"/>
    </row>
  </sheetData>
  <mergeCells count="6">
    <mergeCell ref="X2:Z2"/>
    <mergeCell ref="E2:G2"/>
    <mergeCell ref="H2:J2"/>
    <mergeCell ref="K2:N2"/>
    <mergeCell ref="R2:T2"/>
    <mergeCell ref="O2: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4"/>
  <sheetViews>
    <sheetView zoomScale="90" zoomScaleNormal="90" workbookViewId="0">
      <selection activeCell="A2" sqref="A2"/>
    </sheetView>
  </sheetViews>
  <sheetFormatPr defaultRowHeight="14.4" x14ac:dyDescent="0.3"/>
  <cols>
    <col min="15" max="15" width="7.33203125" customWidth="1"/>
    <col min="16" max="16" width="6.88671875" customWidth="1"/>
    <col min="17" max="17" width="6.77734375" customWidth="1"/>
  </cols>
  <sheetData>
    <row r="1" spans="1:26" x14ac:dyDescent="0.3">
      <c r="A1" s="13" t="s">
        <v>68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t="s">
        <v>56</v>
      </c>
      <c r="R2" s="154" t="s">
        <v>26</v>
      </c>
      <c r="S2" s="154"/>
      <c r="T2" s="154"/>
      <c r="U2" s="67" t="s">
        <v>27</v>
      </c>
      <c r="V2" s="67"/>
      <c r="W2" s="67"/>
      <c r="X2" s="158" t="s">
        <v>56</v>
      </c>
      <c r="Y2" s="158"/>
      <c r="Z2" s="158"/>
    </row>
    <row r="3" spans="1:26" x14ac:dyDescent="0.3">
      <c r="A3" t="s">
        <v>1</v>
      </c>
      <c r="B3" t="s">
        <v>10</v>
      </c>
      <c r="C3" t="s">
        <v>29</v>
      </c>
      <c r="D3" t="s">
        <v>12</v>
      </c>
      <c r="E3" t="s">
        <v>16</v>
      </c>
      <c r="F3" t="s">
        <v>17</v>
      </c>
      <c r="G3" t="s">
        <v>18</v>
      </c>
      <c r="H3" t="s">
        <v>16</v>
      </c>
      <c r="I3" t="s">
        <v>17</v>
      </c>
      <c r="J3" t="s">
        <v>18</v>
      </c>
      <c r="K3" t="s">
        <v>16</v>
      </c>
      <c r="L3" t="s">
        <v>17</v>
      </c>
      <c r="M3" t="s">
        <v>18</v>
      </c>
      <c r="N3" t="s">
        <v>19</v>
      </c>
      <c r="O3" s="55" t="s">
        <v>16</v>
      </c>
      <c r="P3" s="55" t="s">
        <v>17</v>
      </c>
      <c r="Q3" s="55" t="s">
        <v>18</v>
      </c>
      <c r="R3" t="s">
        <v>16</v>
      </c>
      <c r="S3" t="s">
        <v>17</v>
      </c>
      <c r="T3" t="s">
        <v>18</v>
      </c>
      <c r="U3" s="55" t="s">
        <v>16</v>
      </c>
      <c r="V3" s="55" t="s">
        <v>17</v>
      </c>
      <c r="W3" s="55" t="s">
        <v>18</v>
      </c>
    </row>
    <row r="4" spans="1:26" x14ac:dyDescent="0.3">
      <c r="A4">
        <v>13</v>
      </c>
      <c r="B4">
        <v>3</v>
      </c>
      <c r="C4">
        <v>23</v>
      </c>
      <c r="E4">
        <v>136497</v>
      </c>
      <c r="F4">
        <v>123774</v>
      </c>
      <c r="G4">
        <v>61754</v>
      </c>
      <c r="H4" s="19">
        <f>(E4-$D$20)/$D$19</f>
        <v>12.222253051251293</v>
      </c>
      <c r="I4" s="19">
        <f>(F4-$E$20)/$E$19</f>
        <v>6.3421783514007988</v>
      </c>
      <c r="J4" s="18">
        <f>(G4-$F$20)/$F$19</f>
        <v>3.6350730523303207</v>
      </c>
      <c r="K4" s="18">
        <f>H4*C4/1000</f>
        <v>0.28111182017877973</v>
      </c>
      <c r="L4" s="18">
        <f>I4*C4/1000</f>
        <v>0.14587010208221837</v>
      </c>
      <c r="M4" s="18">
        <f t="shared" ref="M4:M15" si="0">J4*C4/1000</f>
        <v>8.3606680203597378E-2</v>
      </c>
      <c r="N4" s="18">
        <f>SUM(K4:M4)</f>
        <v>0.51058860246459548</v>
      </c>
      <c r="O4" s="10">
        <f>K4*100/I21</f>
        <v>105.63950161946134</v>
      </c>
      <c r="P4" s="10">
        <f>L4*100/J21</f>
        <v>86.199457425585393</v>
      </c>
      <c r="Q4" s="10">
        <f>M4*100/K21</f>
        <v>103.1904558995811</v>
      </c>
      <c r="R4" s="27">
        <f t="shared" ref="R4:W4" si="1">AVERAGE(H4:H6)</f>
        <v>12.641614848403142</v>
      </c>
      <c r="S4" s="27">
        <f t="shared" si="1"/>
        <v>6.1890044896926248</v>
      </c>
      <c r="T4" s="27">
        <f t="shared" si="1"/>
        <v>3.7968857934682201</v>
      </c>
      <c r="U4" s="29">
        <f t="shared" si="1"/>
        <v>0.29075714151327231</v>
      </c>
      <c r="V4" s="29">
        <f t="shared" si="1"/>
        <v>0.14234710326293035</v>
      </c>
      <c r="W4" s="29">
        <f t="shared" si="1"/>
        <v>8.7328373249769053E-2</v>
      </c>
      <c r="X4" s="64">
        <f>AVERAGE(O4:O6)</f>
        <v>109.26413376081825</v>
      </c>
      <c r="Y4" s="64">
        <f t="shared" ref="Y4:Z4" si="2">AVERAGE(P4:P6)</f>
        <v>84.117601154843655</v>
      </c>
      <c r="Z4" s="64">
        <f t="shared" si="2"/>
        <v>107.78390705943509</v>
      </c>
    </row>
    <row r="5" spans="1:26" x14ac:dyDescent="0.3">
      <c r="A5">
        <v>14</v>
      </c>
      <c r="B5">
        <v>3</v>
      </c>
      <c r="C5">
        <v>23</v>
      </c>
      <c r="E5">
        <v>140440</v>
      </c>
      <c r="F5">
        <v>122692</v>
      </c>
      <c r="G5">
        <v>64816</v>
      </c>
      <c r="H5" s="19">
        <f>(E5-$D$20)/$D$19</f>
        <v>12.547775112968546</v>
      </c>
      <c r="I5" s="19">
        <f t="shared" ref="I5:I15" si="3">(F5-$E$20)/$E$19</f>
        <v>6.2913500591185727</v>
      </c>
      <c r="J5" s="18">
        <f>(G5-$F$20)/$F$19</f>
        <v>3.8032953067545785</v>
      </c>
      <c r="K5" s="18">
        <f t="shared" ref="K5:K14" si="4">H5*C5/1000</f>
        <v>0.28859882759827654</v>
      </c>
      <c r="L5" s="18">
        <f t="shared" ref="L5:L15" si="5">I5*C5/1000</f>
        <v>0.14470105135972716</v>
      </c>
      <c r="M5" s="18">
        <f t="shared" si="0"/>
        <v>8.74757920553553E-2</v>
      </c>
      <c r="N5" s="18">
        <f t="shared" ref="N5:N15" si="6">SUM(K5:M5)</f>
        <v>0.52077567101335898</v>
      </c>
      <c r="O5" s="10">
        <f>K5*100/I21</f>
        <v>108.4530572071056</v>
      </c>
      <c r="P5" s="10">
        <f>L5*100/J21</f>
        <v>85.508626771851198</v>
      </c>
      <c r="Q5" s="10">
        <f>M5*100/K21</f>
        <v>107.96585679980957</v>
      </c>
      <c r="R5" s="28">
        <f t="shared" ref="R5:W5" si="7">_xlfn.STDEV.P(H4:H6)</f>
        <v>0.38645656327973044</v>
      </c>
      <c r="S5" s="28">
        <f t="shared" si="7"/>
        <v>0.18186719255070166</v>
      </c>
      <c r="T5" s="28">
        <f t="shared" si="7"/>
        <v>0.12958215962830491</v>
      </c>
      <c r="U5" s="30">
        <f t="shared" si="7"/>
        <v>8.888500955433816E-3</v>
      </c>
      <c r="V5" s="30">
        <f t="shared" si="7"/>
        <v>4.1829454286661308E-3</v>
      </c>
      <c r="W5" s="30">
        <f t="shared" si="7"/>
        <v>2.9803896714510128E-3</v>
      </c>
      <c r="X5" s="10">
        <f>_xlfn.STDEV.P(O4:O6)</f>
        <v>3.3402252899894829</v>
      </c>
      <c r="Y5" s="10">
        <f>_xlfn.STDEV.P(P4:P6)</f>
        <v>2.4718405022341163</v>
      </c>
      <c r="Z5" s="10">
        <f>_xlfn.STDEV.P(Q4:Q6)</f>
        <v>3.6785071265417844</v>
      </c>
    </row>
    <row r="6" spans="1:26" x14ac:dyDescent="0.3">
      <c r="A6">
        <v>15</v>
      </c>
      <c r="B6">
        <v>3</v>
      </c>
      <c r="C6">
        <v>23</v>
      </c>
      <c r="E6">
        <v>147793</v>
      </c>
      <c r="F6">
        <v>115074</v>
      </c>
      <c r="G6">
        <v>67528</v>
      </c>
      <c r="H6" s="19">
        <f>(E6-$D$20)/$D$19</f>
        <v>13.154816380989589</v>
      </c>
      <c r="I6" s="19">
        <f t="shared" si="3"/>
        <v>5.9334850585585022</v>
      </c>
      <c r="J6" s="18">
        <f>(G6-$F$20)/$F$19</f>
        <v>3.9522890213197601</v>
      </c>
      <c r="K6" s="18">
        <f t="shared" si="4"/>
        <v>0.30256077676276055</v>
      </c>
      <c r="L6" s="18">
        <f t="shared" si="5"/>
        <v>0.13647015634684556</v>
      </c>
      <c r="M6" s="18">
        <f t="shared" si="0"/>
        <v>9.0902647490354482E-2</v>
      </c>
      <c r="N6" s="18">
        <f t="shared" si="6"/>
        <v>0.52993358059996054</v>
      </c>
      <c r="O6" s="10">
        <f t="shared" ref="O6:Q7" si="8">K6*100/I21</f>
        <v>113.69984245588785</v>
      </c>
      <c r="P6" s="10">
        <f t="shared" si="8"/>
        <v>80.644719267094359</v>
      </c>
      <c r="Q6" s="10">
        <f t="shared" si="8"/>
        <v>112.1954084789146</v>
      </c>
      <c r="R6" s="27"/>
      <c r="S6" s="27"/>
      <c r="T6" s="27"/>
      <c r="X6" s="10"/>
      <c r="Y6" s="10"/>
      <c r="Z6" s="10"/>
    </row>
    <row r="7" spans="1:26" x14ac:dyDescent="0.3">
      <c r="A7">
        <v>37</v>
      </c>
      <c r="B7">
        <v>5</v>
      </c>
      <c r="C7">
        <v>25</v>
      </c>
      <c r="E7">
        <v>103176</v>
      </c>
      <c r="F7">
        <v>80838</v>
      </c>
      <c r="G7">
        <v>40470</v>
      </c>
      <c r="H7" s="19">
        <f>(F7-$D$20)/$D$19</f>
        <v>7.6272156601479093</v>
      </c>
      <c r="I7" s="19">
        <f t="shared" si="3"/>
        <v>4.3252064868632303</v>
      </c>
      <c r="J7" s="18">
        <f>(G7-$F$20)/$F$19</f>
        <v>2.4657580741572627</v>
      </c>
      <c r="K7" s="18">
        <f t="shared" si="4"/>
        <v>0.19068039150369773</v>
      </c>
      <c r="L7" s="18">
        <f t="shared" si="5"/>
        <v>0.10813016217158077</v>
      </c>
      <c r="M7" s="18">
        <f t="shared" si="0"/>
        <v>6.1643951853931567E-2</v>
      </c>
      <c r="N7" s="18">
        <f t="shared" si="6"/>
        <v>0.36045450552921005</v>
      </c>
      <c r="O7" s="10">
        <f t="shared" si="8"/>
        <v>49.5761235008707</v>
      </c>
      <c r="P7" s="10">
        <f t="shared" si="8"/>
        <v>69.4809529355813</v>
      </c>
      <c r="Q7" s="10">
        <f t="shared" si="8"/>
        <v>75.103539964259653</v>
      </c>
      <c r="R7" s="27">
        <f t="shared" ref="R7:W7" si="9">AVERAGE(H7:H9)</f>
        <v>6.6033718604868703</v>
      </c>
      <c r="S7" s="27">
        <f t="shared" si="9"/>
        <v>3.7426228102273051</v>
      </c>
      <c r="T7" s="27">
        <f t="shared" si="9"/>
        <v>2.7057119387034252</v>
      </c>
      <c r="U7" s="29">
        <f t="shared" si="9"/>
        <v>0.16508429651217177</v>
      </c>
      <c r="V7" s="29">
        <f t="shared" si="9"/>
        <v>9.3565570255682642E-2</v>
      </c>
      <c r="W7" s="29">
        <f t="shared" si="9"/>
        <v>6.7642798467585641E-2</v>
      </c>
      <c r="X7" s="64">
        <f>AVERAGE(O7:O9)</f>
        <v>42.921243277304022</v>
      </c>
      <c r="Y7" s="64">
        <f>AVERAGE(P7:P9)</f>
        <v>60.122216158430398</v>
      </c>
      <c r="Z7" s="64">
        <f>AVERAGE(Q7:Q9)</f>
        <v>82.412198848680248</v>
      </c>
    </row>
    <row r="8" spans="1:26" x14ac:dyDescent="0.3">
      <c r="A8">
        <v>38</v>
      </c>
      <c r="B8">
        <v>5</v>
      </c>
      <c r="C8">
        <v>25</v>
      </c>
      <c r="E8">
        <v>90649</v>
      </c>
      <c r="F8">
        <v>77417</v>
      </c>
      <c r="G8">
        <v>37122</v>
      </c>
      <c r="H8" s="19">
        <f>(F8-$D$20)/$D$19</f>
        <v>7.3447883273721741</v>
      </c>
      <c r="I8" s="19">
        <f t="shared" si="3"/>
        <v>4.1645007679191508</v>
      </c>
      <c r="J8" s="18">
        <f>(G9-$F$20)/$F$19</f>
        <v>2.0905268534787256</v>
      </c>
      <c r="K8" s="18">
        <f t="shared" si="4"/>
        <v>0.18361970818430437</v>
      </c>
      <c r="L8" s="18">
        <f t="shared" si="5"/>
        <v>0.10411251919797877</v>
      </c>
      <c r="M8" s="18">
        <f t="shared" si="0"/>
        <v>5.2263171336968145E-2</v>
      </c>
      <c r="N8" s="18">
        <f t="shared" si="6"/>
        <v>0.33999539871925133</v>
      </c>
      <c r="O8" s="10">
        <f>K8*100/I22</f>
        <v>47.740374657046893</v>
      </c>
      <c r="P8" s="10">
        <f>L8*100/J22</f>
        <v>66.89934520694537</v>
      </c>
      <c r="Q8" s="10">
        <f>M8*100/K22</f>
        <v>63.674522140724761</v>
      </c>
      <c r="R8" s="28">
        <f t="shared" ref="R8:W8" si="10">_xlfn.STDEV.P(H7:H9)</f>
        <v>1.2535414249398</v>
      </c>
      <c r="S8" s="28">
        <f t="shared" si="10"/>
        <v>0.71328533942251904</v>
      </c>
      <c r="T8" s="28">
        <f t="shared" si="10"/>
        <v>0.62377698194380693</v>
      </c>
      <c r="U8" s="30">
        <f t="shared" si="10"/>
        <v>3.1338535623495006E-2</v>
      </c>
      <c r="V8" s="30">
        <f t="shared" si="10"/>
        <v>1.7832133485562968E-2</v>
      </c>
      <c r="W8" s="30">
        <f t="shared" si="10"/>
        <v>1.5594424548595155E-2</v>
      </c>
      <c r="X8" s="10">
        <f>_xlfn.STDEV.P(O7:O9)</f>
        <v>8.1478913492617728</v>
      </c>
      <c r="Y8" s="10">
        <f>_xlfn.STDEV.P(P7:P9)</f>
        <v>11.458353548803204</v>
      </c>
      <c r="Z8" s="10">
        <f>_xlfn.STDEV.P(Q7:Q9)</f>
        <v>18.99937385715079</v>
      </c>
    </row>
    <row r="9" spans="1:26" x14ac:dyDescent="0.3">
      <c r="A9">
        <v>39</v>
      </c>
      <c r="B9">
        <v>5</v>
      </c>
      <c r="C9">
        <v>25</v>
      </c>
      <c r="E9">
        <v>125294</v>
      </c>
      <c r="F9">
        <v>47054</v>
      </c>
      <c r="G9">
        <v>33640</v>
      </c>
      <c r="H9" s="19">
        <f>(F9-$D$20)/$D$19</f>
        <v>4.8381115939405275</v>
      </c>
      <c r="I9" s="19">
        <f t="shared" si="3"/>
        <v>2.7381611758995357</v>
      </c>
      <c r="J9" s="18">
        <f>(G10-$F$20)/$F$19</f>
        <v>3.5608508884742878</v>
      </c>
      <c r="K9" s="18">
        <f t="shared" si="4"/>
        <v>0.1209527898485132</v>
      </c>
      <c r="L9" s="18">
        <f t="shared" si="5"/>
        <v>6.8454029397488403E-2</v>
      </c>
      <c r="M9" s="18">
        <f t="shared" si="0"/>
        <v>8.9021272211857197E-2</v>
      </c>
      <c r="N9" s="18">
        <f t="shared" si="6"/>
        <v>0.2784280914578588</v>
      </c>
      <c r="O9" s="10">
        <f t="shared" ref="O9:Q10" si="11">K9*100/I22</f>
        <v>31.447231673994473</v>
      </c>
      <c r="P9" s="10">
        <f t="shared" si="11"/>
        <v>43.986350332764502</v>
      </c>
      <c r="Q9" s="10">
        <f t="shared" si="11"/>
        <v>108.45853444105633</v>
      </c>
      <c r="R9" s="27"/>
      <c r="S9" s="27"/>
      <c r="T9" s="27"/>
      <c r="X9" s="10"/>
      <c r="Y9" s="10"/>
      <c r="Z9" s="10"/>
    </row>
    <row r="10" spans="1:26" x14ac:dyDescent="0.3">
      <c r="A10">
        <v>61</v>
      </c>
      <c r="B10">
        <v>3</v>
      </c>
      <c r="C10">
        <v>23</v>
      </c>
      <c r="E10">
        <v>127654</v>
      </c>
      <c r="F10">
        <v>113296</v>
      </c>
      <c r="G10">
        <v>60403</v>
      </c>
      <c r="H10" s="19">
        <f t="shared" ref="H10:H16" si="12">(E10-$D$20)/$D$19</f>
        <v>11.492201924757335</v>
      </c>
      <c r="I10" s="19">
        <f t="shared" si="3"/>
        <v>5.849961302848893</v>
      </c>
      <c r="J10" s="18">
        <f t="shared" ref="J10:J15" si="13">(G10-$F$20)/$F$19</f>
        <v>3.5608508884742878</v>
      </c>
      <c r="K10" s="18">
        <f t="shared" si="4"/>
        <v>0.2643206442694187</v>
      </c>
      <c r="L10" s="18">
        <f t="shared" si="5"/>
        <v>0.13454910996552455</v>
      </c>
      <c r="M10" s="18">
        <f t="shared" si="0"/>
        <v>8.1899570434908628E-2</v>
      </c>
      <c r="N10" s="18">
        <f t="shared" si="6"/>
        <v>0.48076932466985189</v>
      </c>
      <c r="O10" s="10">
        <f t="shared" si="11"/>
        <v>100.09261167809586</v>
      </c>
      <c r="P10" s="10">
        <f t="shared" si="11"/>
        <v>80.444233925554585</v>
      </c>
      <c r="Q10" s="10">
        <f t="shared" si="11"/>
        <v>101.82441259861898</v>
      </c>
      <c r="R10" s="27">
        <f t="shared" ref="R10:W10" si="14">AVERAGE(H10:H12)</f>
        <v>11.670139675291088</v>
      </c>
      <c r="S10" s="27">
        <f t="shared" si="14"/>
        <v>5.7976924058562647</v>
      </c>
      <c r="T10" s="27">
        <f t="shared" si="14"/>
        <v>3.5288033220424944</v>
      </c>
      <c r="U10" s="29">
        <f t="shared" si="14"/>
        <v>0.26841321253169503</v>
      </c>
      <c r="V10" s="29">
        <f t="shared" si="14"/>
        <v>0.13334692533469408</v>
      </c>
      <c r="W10" s="29">
        <f t="shared" si="14"/>
        <v>8.116247640697738E-2</v>
      </c>
      <c r="X10" s="64">
        <f>AVERAGE(O10:O12)</f>
        <v>101.64238031979373</v>
      </c>
      <c r="Y10" s="64">
        <f>AVERAGE(P10:P12)</f>
        <v>79.725471670724289</v>
      </c>
      <c r="Z10" s="64">
        <f>AVERAGE(Q10:Q12)</f>
        <v>100.90799550356594</v>
      </c>
    </row>
    <row r="11" spans="1:26" x14ac:dyDescent="0.3">
      <c r="A11">
        <v>62</v>
      </c>
      <c r="B11">
        <v>3</v>
      </c>
      <c r="C11">
        <v>23</v>
      </c>
      <c r="E11">
        <v>136535</v>
      </c>
      <c r="F11">
        <v>116317</v>
      </c>
      <c r="G11">
        <v>62240</v>
      </c>
      <c r="H11" s="19">
        <f t="shared" si="12"/>
        <v>12.225390215427112</v>
      </c>
      <c r="I11" s="19">
        <f t="shared" si="3"/>
        <v>5.9918765255703388</v>
      </c>
      <c r="J11" s="18">
        <f t="shared" si="13"/>
        <v>3.6617732533917802</v>
      </c>
      <c r="K11" s="18">
        <f t="shared" si="4"/>
        <v>0.28118397495482356</v>
      </c>
      <c r="L11" s="18">
        <f t="shared" si="5"/>
        <v>0.13781316008811781</v>
      </c>
      <c r="M11" s="18">
        <f t="shared" si="0"/>
        <v>8.4220784828010944E-2</v>
      </c>
      <c r="N11" s="18">
        <f t="shared" si="6"/>
        <v>0.50321791987095232</v>
      </c>
      <c r="O11" s="10">
        <f>K11*100/I23</f>
        <v>106.4783966952249</v>
      </c>
      <c r="P11" s="10">
        <f>L11*100/J23</f>
        <v>82.395744505400899</v>
      </c>
      <c r="Q11" s="10">
        <f>M11*100/K23</f>
        <v>104.71034094766877</v>
      </c>
      <c r="R11" s="28">
        <f t="shared" ref="R11:W11" si="15">_xlfn.STDEV.P(H10:H12)</f>
        <v>0.40096963583452139</v>
      </c>
      <c r="S11" s="28">
        <f t="shared" si="15"/>
        <v>0.18364694333220757</v>
      </c>
      <c r="T11" s="28">
        <f t="shared" si="15"/>
        <v>0.12374546958867111</v>
      </c>
      <c r="U11" s="30">
        <f t="shared" si="15"/>
        <v>9.2223016241939852E-3</v>
      </c>
      <c r="V11" s="30">
        <f t="shared" si="15"/>
        <v>4.2238796966407787E-3</v>
      </c>
      <c r="W11" s="30">
        <f t="shared" si="15"/>
        <v>2.8461458005394377E-3</v>
      </c>
      <c r="X11" s="10">
        <f>_xlfn.STDEV.P(O10:O12)</f>
        <v>3.4922896688608023</v>
      </c>
      <c r="Y11" s="10">
        <f>_xlfn.STDEV.P(P10:P12)</f>
        <v>2.5253735716054471</v>
      </c>
      <c r="Z11" s="10">
        <f>_xlfn.STDEV.P(Q10:Q12)</f>
        <v>3.5385670861397758</v>
      </c>
    </row>
    <row r="12" spans="1:26" x14ac:dyDescent="0.3">
      <c r="A12">
        <v>63</v>
      </c>
      <c r="B12">
        <v>3</v>
      </c>
      <c r="C12">
        <v>23</v>
      </c>
      <c r="E12">
        <v>125239</v>
      </c>
      <c r="F12">
        <v>106937</v>
      </c>
      <c r="G12">
        <v>56816</v>
      </c>
      <c r="H12" s="19">
        <f t="shared" si="12"/>
        <v>11.292826885688816</v>
      </c>
      <c r="I12" s="19">
        <f t="shared" si="3"/>
        <v>5.5512393891495639</v>
      </c>
      <c r="J12" s="18">
        <f t="shared" si="13"/>
        <v>3.363785824261416</v>
      </c>
      <c r="K12" s="18">
        <f t="shared" si="4"/>
        <v>0.25973501837084279</v>
      </c>
      <c r="L12" s="18">
        <f t="shared" si="5"/>
        <v>0.12767850595043997</v>
      </c>
      <c r="M12" s="18">
        <f t="shared" si="0"/>
        <v>7.7367073958012567E-2</v>
      </c>
      <c r="N12" s="18">
        <f t="shared" si="6"/>
        <v>0.4647805982792953</v>
      </c>
      <c r="O12" s="10">
        <f t="shared" ref="O12:Q13" si="16">K12*100/I23</f>
        <v>98.35613258606044</v>
      </c>
      <c r="P12" s="10">
        <f t="shared" si="16"/>
        <v>76.33643658121737</v>
      </c>
      <c r="Q12" s="10">
        <f t="shared" si="16"/>
        <v>96.189232964410124</v>
      </c>
      <c r="R12" s="27"/>
      <c r="S12" s="27"/>
      <c r="T12" s="27"/>
      <c r="X12" s="10"/>
      <c r="Y12" s="10"/>
      <c r="Z12" s="10"/>
    </row>
    <row r="13" spans="1:26" x14ac:dyDescent="0.3">
      <c r="A13">
        <v>85</v>
      </c>
      <c r="B13">
        <v>5</v>
      </c>
      <c r="C13">
        <v>25</v>
      </c>
      <c r="E13">
        <v>37327</v>
      </c>
      <c r="F13">
        <v>97043</v>
      </c>
      <c r="G13">
        <v>39011</v>
      </c>
      <c r="H13" s="19">
        <f t="shared" si="12"/>
        <v>4.0350801218827721</v>
      </c>
      <c r="I13" s="19">
        <f t="shared" si="3"/>
        <v>5.086456465082704</v>
      </c>
      <c r="J13" s="18">
        <f t="shared" si="13"/>
        <v>2.3856025322875722</v>
      </c>
      <c r="K13" s="18">
        <f t="shared" si="4"/>
        <v>0.10087700304706931</v>
      </c>
      <c r="L13" s="18">
        <f t="shared" si="5"/>
        <v>0.12716141162706759</v>
      </c>
      <c r="M13" s="18">
        <f t="shared" si="0"/>
        <v>5.9640063307189309E-2</v>
      </c>
      <c r="N13" s="18">
        <f t="shared" si="6"/>
        <v>0.28767847798132623</v>
      </c>
      <c r="O13" s="10">
        <f t="shared" si="16"/>
        <v>38.314726010803547</v>
      </c>
      <c r="P13" s="10">
        <f t="shared" si="16"/>
        <v>76.823464664513082</v>
      </c>
      <c r="Q13" s="10">
        <f t="shared" si="16"/>
        <v>74.547622787351372</v>
      </c>
      <c r="R13" s="27">
        <f t="shared" ref="R13:W13" si="17">AVERAGE(H13:H15)</f>
        <v>4.9710833246208699</v>
      </c>
      <c r="S13" s="27">
        <f t="shared" si="17"/>
        <v>4.4647728975568475</v>
      </c>
      <c r="T13" s="27">
        <f t="shared" si="17"/>
        <v>2.3508446573804047</v>
      </c>
      <c r="U13" s="29">
        <f t="shared" si="17"/>
        <v>0.12427708311552176</v>
      </c>
      <c r="V13" s="29">
        <f t="shared" si="17"/>
        <v>0.11161932243892118</v>
      </c>
      <c r="W13" s="29">
        <f t="shared" si="17"/>
        <v>5.8771116434510128E-2</v>
      </c>
      <c r="X13" s="64">
        <f>AVERAGE(O13:O15)</f>
        <v>47.202456904585951</v>
      </c>
      <c r="Y13" s="64">
        <f>AVERAGE(P13:P15)</f>
        <v>67.433846192362353</v>
      </c>
      <c r="Z13" s="64">
        <f>AVERAGE(Q13:Q15)</f>
        <v>73.461474985108381</v>
      </c>
    </row>
    <row r="14" spans="1:26" x14ac:dyDescent="0.3">
      <c r="A14">
        <v>86</v>
      </c>
      <c r="B14">
        <v>5</v>
      </c>
      <c r="C14">
        <v>25</v>
      </c>
      <c r="E14">
        <v>55173</v>
      </c>
      <c r="F14">
        <v>89674</v>
      </c>
      <c r="G14">
        <v>42744</v>
      </c>
      <c r="H14" s="19">
        <f t="shared" si="12"/>
        <v>5.5083914871899271</v>
      </c>
      <c r="I14" s="19">
        <f t="shared" si="3"/>
        <v>4.7402885484212227</v>
      </c>
      <c r="J14" s="18">
        <f t="shared" si="13"/>
        <v>2.5906886445559443</v>
      </c>
      <c r="K14" s="18">
        <f t="shared" si="4"/>
        <v>0.13770978717974819</v>
      </c>
      <c r="L14" s="18">
        <f t="shared" si="5"/>
        <v>0.11850721371053057</v>
      </c>
      <c r="M14" s="18">
        <f t="shared" si="0"/>
        <v>6.4767216113898615E-2</v>
      </c>
      <c r="N14" s="18">
        <f t="shared" si="6"/>
        <v>0.3209842170041774</v>
      </c>
      <c r="O14" s="10">
        <f>K14*100/I24</f>
        <v>52.304416323075984</v>
      </c>
      <c r="P14" s="10">
        <f>L14*100/J24</f>
        <v>71.59510600339182</v>
      </c>
      <c r="Q14" s="10">
        <f>M14*100/K24</f>
        <v>80.956352627877905</v>
      </c>
      <c r="R14" s="14">
        <f t="shared" ref="R14:W14" si="18">_xlfn.STDEV.P(H13:H15)</f>
        <v>0.66426896965880311</v>
      </c>
      <c r="S14" s="14">
        <f t="shared" si="18"/>
        <v>0.64996558100742041</v>
      </c>
      <c r="T14" s="14">
        <f t="shared" si="18"/>
        <v>0.21145482631176238</v>
      </c>
      <c r="U14" s="26">
        <f t="shared" si="18"/>
        <v>1.6606724241470028E-2</v>
      </c>
      <c r="V14" s="26">
        <f t="shared" si="18"/>
        <v>1.6249139525185519E-2</v>
      </c>
      <c r="W14" s="26">
        <f t="shared" si="18"/>
        <v>5.2863706577940634E-3</v>
      </c>
      <c r="X14" s="10">
        <f>_xlfn.STDEV.P(O13:O15)</f>
        <v>6.3075038911693806</v>
      </c>
      <c r="Y14" s="10">
        <f>_xlfn.STDEV.P(P13:P15)</f>
        <v>9.8167768049227213</v>
      </c>
      <c r="Z14" s="10">
        <f>_xlfn.STDEV.P(Q13:Q15)</f>
        <v>6.6077455968067245</v>
      </c>
    </row>
    <row r="15" spans="1:26" x14ac:dyDescent="0.3">
      <c r="A15">
        <v>87</v>
      </c>
      <c r="B15">
        <v>5</v>
      </c>
      <c r="C15">
        <v>25</v>
      </c>
      <c r="E15">
        <v>53494</v>
      </c>
      <c r="F15">
        <v>64710</v>
      </c>
      <c r="G15">
        <v>33380</v>
      </c>
      <c r="H15" s="19">
        <f t="shared" si="12"/>
        <v>5.3697783647899096</v>
      </c>
      <c r="I15" s="19">
        <f t="shared" si="3"/>
        <v>3.5675736791666148</v>
      </c>
      <c r="J15" s="18">
        <f t="shared" si="13"/>
        <v>2.0762427952976976</v>
      </c>
      <c r="K15" s="18">
        <f>H15*C15/1000</f>
        <v>0.13424445911974775</v>
      </c>
      <c r="L15" s="18">
        <f t="shared" si="5"/>
        <v>8.9189341979165379E-2</v>
      </c>
      <c r="M15" s="18">
        <f t="shared" si="0"/>
        <v>5.1906069882442438E-2</v>
      </c>
      <c r="N15" s="18">
        <f t="shared" si="6"/>
        <v>0.27533987098135559</v>
      </c>
      <c r="O15" s="10">
        <f>K15*100/I24</f>
        <v>50.988228379878329</v>
      </c>
      <c r="P15" s="10">
        <f>L15*100/J24</f>
        <v>53.882967909182149</v>
      </c>
      <c r="Q15" s="10">
        <f>M15*100/K24</f>
        <v>64.880449540095867</v>
      </c>
    </row>
    <row r="16" spans="1:26" x14ac:dyDescent="0.3">
      <c r="H16" s="19">
        <f t="shared" si="12"/>
        <v>0.95347677475623382</v>
      </c>
    </row>
    <row r="18" spans="3:11" x14ac:dyDescent="0.3">
      <c r="C18" s="47">
        <v>44321</v>
      </c>
      <c r="D18" t="s">
        <v>16</v>
      </c>
      <c r="E18" t="s">
        <v>17</v>
      </c>
      <c r="F18" t="s">
        <v>18</v>
      </c>
    </row>
    <row r="19" spans="3:11" x14ac:dyDescent="0.3">
      <c r="C19" t="s">
        <v>20</v>
      </c>
      <c r="D19">
        <v>12112.85029100381</v>
      </c>
      <c r="E19">
        <v>21287.356930902926</v>
      </c>
      <c r="F19">
        <v>18202.110121991427</v>
      </c>
      <c r="I19" s="80"/>
      <c r="J19" s="81" t="s">
        <v>57</v>
      </c>
      <c r="K19" s="82"/>
    </row>
    <row r="20" spans="3:11" x14ac:dyDescent="0.3">
      <c r="C20" t="s">
        <v>21</v>
      </c>
      <c r="D20">
        <v>-11549.32142857142</v>
      </c>
      <c r="E20">
        <v>-11234.21428571429</v>
      </c>
      <c r="F20">
        <v>-4412</v>
      </c>
      <c r="H20" s="69"/>
      <c r="I20" s="66" t="s">
        <v>16</v>
      </c>
      <c r="J20" s="66" t="s">
        <v>17</v>
      </c>
      <c r="K20" s="70" t="s">
        <v>18</v>
      </c>
    </row>
    <row r="21" spans="3:11" x14ac:dyDescent="0.3">
      <c r="H21" s="21" t="s">
        <v>52</v>
      </c>
      <c r="I21" s="71">
        <v>0.26610483376891675</v>
      </c>
      <c r="J21" s="71">
        <v>0.16922392140129849</v>
      </c>
      <c r="K21" s="72">
        <v>8.1021718021052735E-2</v>
      </c>
    </row>
    <row r="22" spans="3:11" x14ac:dyDescent="0.3">
      <c r="C22" t="s">
        <v>23</v>
      </c>
      <c r="H22" s="21" t="s">
        <v>53</v>
      </c>
      <c r="I22" s="71">
        <v>0.38462142264985449</v>
      </c>
      <c r="J22" s="71">
        <v>0.15562561767371377</v>
      </c>
      <c r="K22" s="72">
        <v>8.2078623568565143E-2</v>
      </c>
    </row>
    <row r="23" spans="3:11" x14ac:dyDescent="0.3">
      <c r="C23" t="s">
        <v>30</v>
      </c>
      <c r="H23" s="21" t="s">
        <v>54</v>
      </c>
      <c r="I23" s="71">
        <v>0.26407607898122443</v>
      </c>
      <c r="J23" s="71">
        <v>0.16725761860078148</v>
      </c>
      <c r="K23" s="72">
        <v>8.0432156046652617E-2</v>
      </c>
    </row>
    <row r="24" spans="3:11" x14ac:dyDescent="0.3">
      <c r="C24" t="s">
        <v>31</v>
      </c>
      <c r="H24" s="73" t="s">
        <v>55</v>
      </c>
      <c r="I24" s="74">
        <v>0.2632852001045895</v>
      </c>
      <c r="J24" s="74">
        <v>0.16552418220446002</v>
      </c>
      <c r="K24" s="75">
        <v>8.0002636002644664E-2</v>
      </c>
    </row>
  </sheetData>
  <mergeCells count="5">
    <mergeCell ref="X2:Z2"/>
    <mergeCell ref="E2:G2"/>
    <mergeCell ref="H2:J2"/>
    <mergeCell ref="K2:N2"/>
    <mergeCell ref="R2:T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4"/>
  <sheetViews>
    <sheetView zoomScale="80" zoomScaleNormal="80" workbookViewId="0">
      <selection activeCell="A2" sqref="A2"/>
    </sheetView>
  </sheetViews>
  <sheetFormatPr defaultRowHeight="14.4" x14ac:dyDescent="0.3"/>
  <cols>
    <col min="2" max="2" width="5.21875" customWidth="1"/>
    <col min="3" max="3" width="7.109375" customWidth="1"/>
  </cols>
  <sheetData>
    <row r="1" spans="1:26" x14ac:dyDescent="0.3">
      <c r="A1" s="13" t="s">
        <v>69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t="s">
        <v>56</v>
      </c>
      <c r="R2" s="154" t="s">
        <v>26</v>
      </c>
      <c r="S2" s="154"/>
      <c r="T2" s="154"/>
      <c r="U2" s="67" t="s">
        <v>27</v>
      </c>
      <c r="V2" s="67"/>
      <c r="W2" s="67"/>
      <c r="X2" t="s">
        <v>56</v>
      </c>
    </row>
    <row r="3" spans="1:26" x14ac:dyDescent="0.3">
      <c r="A3" t="s">
        <v>1</v>
      </c>
      <c r="B3" t="s">
        <v>10</v>
      </c>
      <c r="C3" t="s">
        <v>29</v>
      </c>
      <c r="D3" t="s">
        <v>12</v>
      </c>
      <c r="E3" t="s">
        <v>16</v>
      </c>
      <c r="F3" t="s">
        <v>17</v>
      </c>
      <c r="G3" t="s">
        <v>18</v>
      </c>
      <c r="H3" t="s">
        <v>16</v>
      </c>
      <c r="I3" t="s">
        <v>17</v>
      </c>
      <c r="J3" t="s">
        <v>18</v>
      </c>
      <c r="K3" t="s">
        <v>16</v>
      </c>
      <c r="L3" t="s">
        <v>17</v>
      </c>
      <c r="M3" t="s">
        <v>18</v>
      </c>
      <c r="N3" t="s">
        <v>19</v>
      </c>
      <c r="O3" t="s">
        <v>16</v>
      </c>
      <c r="P3" t="s">
        <v>17</v>
      </c>
      <c r="Q3" t="s">
        <v>18</v>
      </c>
      <c r="R3" t="s">
        <v>16</v>
      </c>
      <c r="S3" t="s">
        <v>17</v>
      </c>
      <c r="T3" t="s">
        <v>18</v>
      </c>
      <c r="U3" s="55" t="s">
        <v>16</v>
      </c>
      <c r="V3" s="55" t="s">
        <v>17</v>
      </c>
      <c r="W3" s="55" t="s">
        <v>18</v>
      </c>
      <c r="X3" t="s">
        <v>16</v>
      </c>
      <c r="Y3" t="s">
        <v>17</v>
      </c>
      <c r="Z3" t="s">
        <v>18</v>
      </c>
    </row>
    <row r="4" spans="1:26" x14ac:dyDescent="0.3">
      <c r="A4">
        <v>16</v>
      </c>
      <c r="B4">
        <v>3</v>
      </c>
      <c r="C4">
        <v>23</v>
      </c>
      <c r="D4" s="52">
        <v>10.050000000000001</v>
      </c>
      <c r="E4" s="53">
        <v>121584</v>
      </c>
      <c r="F4" s="53">
        <v>107444</v>
      </c>
      <c r="G4" s="53">
        <v>57647</v>
      </c>
      <c r="H4" s="19">
        <f>(E4-$D$20)/$D$19</f>
        <v>10.217403282266861</v>
      </c>
      <c r="I4" s="19">
        <f>(F4-$E$20)/$E$19</f>
        <v>5.1302666211056467</v>
      </c>
      <c r="J4" s="18">
        <f>(G4-$F$20)/$F$19</f>
        <v>3.2513532044279745</v>
      </c>
      <c r="K4" s="18">
        <f>H4*C4/1000</f>
        <v>0.23500027549213781</v>
      </c>
      <c r="L4" s="18">
        <f>I4*C4/1000</f>
        <v>0.11799613228542988</v>
      </c>
      <c r="M4" s="18">
        <f t="shared" ref="M4:M15" si="0">J4*C4/1000</f>
        <v>7.4781123701843408E-2</v>
      </c>
      <c r="N4" s="18">
        <f>SUM(K4:M4)</f>
        <v>0.42777753147941111</v>
      </c>
      <c r="O4" s="15">
        <f>K4*100/I21</f>
        <v>88.31116374842334</v>
      </c>
      <c r="P4" s="15">
        <f>L4*100/J21</f>
        <v>69.72780875678518</v>
      </c>
      <c r="Q4" s="15">
        <f>M4*100/K21</f>
        <v>92.29762775755043</v>
      </c>
      <c r="R4" s="27">
        <f t="shared" ref="R4:W4" si="1">AVERAGE(H4:H6)</f>
        <v>10.844682351903673</v>
      </c>
      <c r="S4" s="27">
        <f t="shared" si="1"/>
        <v>5.2885122762186336</v>
      </c>
      <c r="T4" s="27">
        <f t="shared" si="1"/>
        <v>3.3319884452957993</v>
      </c>
      <c r="U4" s="29">
        <f t="shared" si="1"/>
        <v>0.24942769409378451</v>
      </c>
      <c r="V4" s="29">
        <f t="shared" si="1"/>
        <v>0.12163578235302856</v>
      </c>
      <c r="W4" s="29">
        <f t="shared" si="1"/>
        <v>7.6635734241803366E-2</v>
      </c>
      <c r="X4" s="15">
        <f>AVERAGE(O4:O6)</f>
        <v>93.732868569529799</v>
      </c>
      <c r="Y4" s="15">
        <f t="shared" ref="Y4:Z4" si="2">AVERAGE(P4:P6)</f>
        <v>71.878598099958239</v>
      </c>
      <c r="Z4" s="15">
        <f t="shared" si="2"/>
        <v>94.586656656540285</v>
      </c>
    </row>
    <row r="5" spans="1:26" x14ac:dyDescent="0.3">
      <c r="A5">
        <v>17</v>
      </c>
      <c r="B5">
        <v>3</v>
      </c>
      <c r="C5">
        <v>23</v>
      </c>
      <c r="D5" s="52">
        <v>10.039999999999999</v>
      </c>
      <c r="E5" s="53">
        <v>128372</v>
      </c>
      <c r="F5" s="53">
        <v>110757</v>
      </c>
      <c r="G5" s="53">
        <v>58678</v>
      </c>
      <c r="H5" s="19">
        <f>(E5-$D$20)/$D$19</f>
        <v>10.789454826112991</v>
      </c>
      <c r="I5" s="19">
        <f t="shared" ref="I5:I15" si="3">(F5-$E$20)/$E$19</f>
        <v>5.2895056173765767</v>
      </c>
      <c r="J5" s="18">
        <f>(G5-$F$20)/$F$19</f>
        <v>3.3085561402087502</v>
      </c>
      <c r="K5" s="18">
        <f t="shared" ref="K5:K14" si="4">H5*C5/1000</f>
        <v>0.24815746100059877</v>
      </c>
      <c r="L5" s="18">
        <f t="shared" ref="L5:L15" si="5">I5*C5/1000</f>
        <v>0.12165862919966126</v>
      </c>
      <c r="M5" s="18">
        <f t="shared" si="0"/>
        <v>7.6096791224801258E-2</v>
      </c>
      <c r="N5" s="18">
        <f t="shared" ref="N5:N15" si="6">SUM(K5:M5)</f>
        <v>0.44591288142506125</v>
      </c>
      <c r="O5" s="15">
        <f>K5*100/I21</f>
        <v>93.255525458096955</v>
      </c>
      <c r="P5" s="15">
        <f>L5*100/J21</f>
        <v>71.892099055640813</v>
      </c>
      <c r="Q5" s="15">
        <f>M5*100/K21</f>
        <v>93.921473258599889</v>
      </c>
      <c r="R5" s="28">
        <f t="shared" ref="R5:W5" si="7">_xlfn.STDEV.P(H4:H6)</f>
        <v>0.53614188532869367</v>
      </c>
      <c r="S5" s="28">
        <f t="shared" si="7"/>
        <v>0.12880342171051448</v>
      </c>
      <c r="T5" s="28">
        <f t="shared" si="7"/>
        <v>7.7203560178216238E-2</v>
      </c>
      <c r="U5" s="30">
        <f t="shared" si="7"/>
        <v>1.2331263362559948E-2</v>
      </c>
      <c r="V5" s="30">
        <f t="shared" si="7"/>
        <v>2.9624786993418355E-3</v>
      </c>
      <c r="W5" s="30">
        <f t="shared" si="7"/>
        <v>1.7756818840989693E-3</v>
      </c>
      <c r="X5" s="15">
        <f>_xlfn.STDEV.P(O4:O6)</f>
        <v>4.6339869847190798</v>
      </c>
      <c r="Y5" s="15">
        <f>_xlfn.STDEV.P(P4:P6)</f>
        <v>1.7506264331959274</v>
      </c>
      <c r="Z5" s="15">
        <f>_xlfn.STDEV.P(Q4:Q6)</f>
        <v>2.1916122336946429</v>
      </c>
    </row>
    <row r="6" spans="1:26" x14ac:dyDescent="0.3">
      <c r="A6">
        <v>18</v>
      </c>
      <c r="B6">
        <v>3</v>
      </c>
      <c r="C6">
        <v>23</v>
      </c>
      <c r="D6" s="52">
        <v>9.98</v>
      </c>
      <c r="E6" s="53">
        <v>137126</v>
      </c>
      <c r="F6" s="53">
        <v>114008</v>
      </c>
      <c r="G6" s="53">
        <v>60976</v>
      </c>
      <c r="H6" s="19">
        <f>(E6-$D$20)/$D$19</f>
        <v>11.527188947331171</v>
      </c>
      <c r="I6" s="19">
        <f t="shared" si="3"/>
        <v>5.4457645901736766</v>
      </c>
      <c r="J6" s="18">
        <f>(G6-$F$20)/$F$19</f>
        <v>3.4360559912506727</v>
      </c>
      <c r="K6" s="18">
        <f t="shared" si="4"/>
        <v>0.26512534578861691</v>
      </c>
      <c r="L6" s="18">
        <f t="shared" si="5"/>
        <v>0.12525258557399457</v>
      </c>
      <c r="M6" s="18">
        <f t="shared" si="0"/>
        <v>7.902928779876546E-2</v>
      </c>
      <c r="N6" s="18">
        <f t="shared" si="6"/>
        <v>0.4694072191613769</v>
      </c>
      <c r="O6" s="15">
        <f t="shared" ref="O6:Q7" si="8">K6*100/I21</f>
        <v>99.631916502069089</v>
      </c>
      <c r="P6" s="15">
        <f t="shared" si="8"/>
        <v>74.015886487448739</v>
      </c>
      <c r="Q6" s="15">
        <f t="shared" si="8"/>
        <v>97.540868953470522</v>
      </c>
      <c r="R6" s="27"/>
      <c r="S6" s="27"/>
      <c r="T6" s="27"/>
      <c r="X6" s="15"/>
      <c r="Y6" s="15"/>
      <c r="Z6" s="15"/>
    </row>
    <row r="7" spans="1:26" x14ac:dyDescent="0.3">
      <c r="A7">
        <v>40</v>
      </c>
      <c r="B7">
        <v>5</v>
      </c>
      <c r="C7">
        <v>25</v>
      </c>
      <c r="D7" s="52">
        <v>9.98</v>
      </c>
      <c r="E7" s="53">
        <v>72117</v>
      </c>
      <c r="F7" s="53">
        <v>65009</v>
      </c>
      <c r="G7" s="53">
        <v>40932</v>
      </c>
      <c r="H7" s="19">
        <f t="shared" ref="H7:H15" si="9">(E7-$D$20)/$D$19</f>
        <v>6.0486240071583675</v>
      </c>
      <c r="I7" s="19">
        <f t="shared" si="3"/>
        <v>3.0906328128482072</v>
      </c>
      <c r="J7" s="18">
        <f>(G7-$F$20)/$F$19</f>
        <v>2.3239554628414929</v>
      </c>
      <c r="K7" s="18">
        <f t="shared" si="4"/>
        <v>0.15121560017895919</v>
      </c>
      <c r="L7" s="18">
        <f t="shared" si="5"/>
        <v>7.7265820321205186E-2</v>
      </c>
      <c r="M7" s="18">
        <f t="shared" si="0"/>
        <v>5.8098886571037324E-2</v>
      </c>
      <c r="N7" s="18">
        <f t="shared" si="6"/>
        <v>0.28658030707120169</v>
      </c>
      <c r="O7" s="15">
        <f t="shared" si="8"/>
        <v>39.315438837794645</v>
      </c>
      <c r="P7" s="15">
        <f t="shared" si="8"/>
        <v>49.648522830734379</v>
      </c>
      <c r="Q7" s="15">
        <f t="shared" si="8"/>
        <v>70.784430884740502</v>
      </c>
      <c r="R7" s="27">
        <f t="shared" ref="R7:W7" si="10">AVERAGE(H7:H9)</f>
        <v>6.8383551529129454</v>
      </c>
      <c r="S7" s="27">
        <f t="shared" si="10"/>
        <v>3.3541085441768561</v>
      </c>
      <c r="T7" s="27">
        <f t="shared" si="10"/>
        <v>2.687923706024701</v>
      </c>
      <c r="U7" s="29">
        <f t="shared" si="10"/>
        <v>0.17095887882282365</v>
      </c>
      <c r="V7" s="29">
        <f t="shared" si="10"/>
        <v>8.3852713604421411E-2</v>
      </c>
      <c r="W7" s="29">
        <f t="shared" si="10"/>
        <v>6.7198092650617519E-2</v>
      </c>
      <c r="X7" s="15">
        <f>AVERAGE(O7:O9)</f>
        <v>44.448610700100922</v>
      </c>
      <c r="Y7" s="15">
        <f>AVERAGE(P7:P9)</f>
        <v>53.881047900627671</v>
      </c>
      <c r="Z7" s="15">
        <f>AVERAGE(Q7:Q9)</f>
        <v>81.870394176972241</v>
      </c>
    </row>
    <row r="8" spans="1:26" x14ac:dyDescent="0.3">
      <c r="A8">
        <v>41</v>
      </c>
      <c r="B8">
        <v>5</v>
      </c>
      <c r="C8">
        <v>25</v>
      </c>
      <c r="D8" s="52">
        <v>10.01</v>
      </c>
      <c r="E8" s="53">
        <v>76524</v>
      </c>
      <c r="F8" s="53">
        <v>83323</v>
      </c>
      <c r="G8" s="53">
        <v>44873</v>
      </c>
      <c r="H8" s="19">
        <f t="shared" si="9"/>
        <v>6.420019286140378</v>
      </c>
      <c r="I8" s="19">
        <f t="shared" si="3"/>
        <v>3.9708932951016949</v>
      </c>
      <c r="J8" s="18">
        <f>(G9-$F$20)/$F$19</f>
        <v>2.1769810914707124</v>
      </c>
      <c r="K8" s="18">
        <f t="shared" si="4"/>
        <v>0.16050048215350943</v>
      </c>
      <c r="L8" s="18">
        <f t="shared" si="5"/>
        <v>9.9272332377542363E-2</v>
      </c>
      <c r="M8" s="18">
        <f t="shared" si="0"/>
        <v>5.4424527286767811E-2</v>
      </c>
      <c r="N8" s="18">
        <f t="shared" si="6"/>
        <v>0.31419734181781961</v>
      </c>
      <c r="O8" s="15">
        <f>K8*100/I22</f>
        <v>41.729470253564962</v>
      </c>
      <c r="P8" s="15">
        <f>L8*100/J22</f>
        <v>63.789197345181137</v>
      </c>
      <c r="Q8" s="15">
        <f>M8*100/K22</f>
        <v>66.307797232130454</v>
      </c>
      <c r="R8" s="28">
        <f t="shared" ref="R8:W8" si="11">_xlfn.STDEV.P(H7:H9)</f>
        <v>0.86758401836353649</v>
      </c>
      <c r="S8" s="28">
        <f t="shared" si="11"/>
        <v>0.4376719293796047</v>
      </c>
      <c r="T8" s="28">
        <f t="shared" si="11"/>
        <v>0.62155832292702595</v>
      </c>
      <c r="U8" s="30">
        <f t="shared" si="11"/>
        <v>2.1689600459088233E-2</v>
      </c>
      <c r="V8" s="30">
        <f t="shared" si="11"/>
        <v>1.0941798234490157E-2</v>
      </c>
      <c r="W8" s="30">
        <f t="shared" si="11"/>
        <v>1.5538958073175652E-2</v>
      </c>
      <c r="X8" s="15">
        <f>_xlfn.STDEV.P(O7:O9)</f>
        <v>5.6392075900654293</v>
      </c>
      <c r="Y8" s="15">
        <f>_xlfn.STDEV.P(P7:P9)</f>
        <v>7.0308464622006062</v>
      </c>
      <c r="Z8" s="15">
        <f>_xlfn.STDEV.P(Q7:Q9)</f>
        <v>18.931796608644454</v>
      </c>
    </row>
    <row r="9" spans="1:26" x14ac:dyDescent="0.3">
      <c r="A9">
        <v>42</v>
      </c>
      <c r="B9">
        <v>5</v>
      </c>
      <c r="C9">
        <v>25</v>
      </c>
      <c r="D9" s="52">
        <v>10</v>
      </c>
      <c r="E9" s="53">
        <v>95823</v>
      </c>
      <c r="F9" s="53">
        <v>63140</v>
      </c>
      <c r="G9" s="53">
        <v>38283</v>
      </c>
      <c r="H9" s="19">
        <f t="shared" si="9"/>
        <v>8.0464221654400898</v>
      </c>
      <c r="I9" s="19">
        <f t="shared" si="3"/>
        <v>3.0007995245806653</v>
      </c>
      <c r="J9" s="18">
        <f>(G10-$F$20)/$F$19</f>
        <v>3.5628345637618968</v>
      </c>
      <c r="K9" s="18">
        <f t="shared" si="4"/>
        <v>0.20116055413600226</v>
      </c>
      <c r="L9" s="18">
        <f t="shared" si="5"/>
        <v>7.5019988114516642E-2</v>
      </c>
      <c r="M9" s="18">
        <f t="shared" si="0"/>
        <v>8.9070864094047422E-2</v>
      </c>
      <c r="N9" s="18">
        <f t="shared" si="6"/>
        <v>0.36525140634456632</v>
      </c>
      <c r="O9" s="15">
        <f t="shared" ref="O9:Q10" si="12">K9*100/I22</f>
        <v>52.300923008943158</v>
      </c>
      <c r="P9" s="15">
        <f t="shared" si="12"/>
        <v>48.205423525967497</v>
      </c>
      <c r="Q9" s="15">
        <f t="shared" si="12"/>
        <v>108.51895441404577</v>
      </c>
      <c r="R9" s="27"/>
      <c r="S9" s="27"/>
      <c r="T9" s="27"/>
      <c r="X9" s="15"/>
      <c r="Y9" s="15"/>
      <c r="Z9" s="15"/>
    </row>
    <row r="10" spans="1:26" x14ac:dyDescent="0.3">
      <c r="A10">
        <v>64</v>
      </c>
      <c r="B10">
        <v>3</v>
      </c>
      <c r="C10">
        <v>23</v>
      </c>
      <c r="D10" s="52">
        <v>10</v>
      </c>
      <c r="E10" s="53">
        <v>117807</v>
      </c>
      <c r="F10" s="53">
        <v>95073</v>
      </c>
      <c r="G10" s="53">
        <v>63261</v>
      </c>
      <c r="H10" s="19">
        <f t="shared" si="9"/>
        <v>9.8991005891161787</v>
      </c>
      <c r="I10" s="19">
        <f t="shared" si="3"/>
        <v>4.535655808287153</v>
      </c>
      <c r="J10" s="18">
        <f t="shared" ref="J10:J15" si="13">(G10-$F$20)/$F$19</f>
        <v>3.5628345637618968</v>
      </c>
      <c r="K10" s="18">
        <f t="shared" si="4"/>
        <v>0.22767931354967211</v>
      </c>
      <c r="L10" s="18">
        <f t="shared" si="5"/>
        <v>0.10432008359060453</v>
      </c>
      <c r="M10" s="18">
        <f t="shared" si="0"/>
        <v>8.1945194966523624E-2</v>
      </c>
      <c r="N10" s="18">
        <f t="shared" si="6"/>
        <v>0.41394459210680029</v>
      </c>
      <c r="O10" s="15">
        <f t="shared" si="12"/>
        <v>86.21731829252883</v>
      </c>
      <c r="P10" s="15">
        <f t="shared" si="12"/>
        <v>62.37090092715043</v>
      </c>
      <c r="Q10" s="15">
        <f t="shared" si="12"/>
        <v>101.88113684158037</v>
      </c>
      <c r="R10" s="27">
        <f t="shared" ref="R10:W10" si="14">AVERAGE(H10:H12)</f>
        <v>10.225662128951734</v>
      </c>
      <c r="S10" s="27">
        <f t="shared" si="14"/>
        <v>4.7564659347189826</v>
      </c>
      <c r="T10" s="27">
        <f t="shared" si="14"/>
        <v>3.3909113529574708</v>
      </c>
      <c r="U10" s="29">
        <f t="shared" si="14"/>
        <v>0.2351902289658899</v>
      </c>
      <c r="V10" s="29">
        <f t="shared" si="14"/>
        <v>0.10939871649853661</v>
      </c>
      <c r="W10" s="29">
        <f t="shared" si="14"/>
        <v>7.7990961118021826E-2</v>
      </c>
      <c r="X10" s="15">
        <f>AVERAGE(O10:O12)</f>
        <v>89.061542368103588</v>
      </c>
      <c r="Y10" s="15">
        <f>AVERAGE(P10:P12)</f>
        <v>65.40731442533253</v>
      </c>
      <c r="Z10" s="15">
        <f>AVERAGE(Q10:Q12)</f>
        <v>96.964901789758258</v>
      </c>
    </row>
    <row r="11" spans="1:26" x14ac:dyDescent="0.3">
      <c r="A11">
        <v>65</v>
      </c>
      <c r="B11">
        <v>3</v>
      </c>
      <c r="C11">
        <v>23</v>
      </c>
      <c r="D11" s="52">
        <v>10.01</v>
      </c>
      <c r="E11" s="53">
        <v>127937</v>
      </c>
      <c r="F11" s="53">
        <v>107619</v>
      </c>
      <c r="G11" s="53">
        <v>61034</v>
      </c>
      <c r="H11" s="19">
        <f t="shared" si="9"/>
        <v>10.752795659705644</v>
      </c>
      <c r="I11" s="19">
        <f t="shared" si="3"/>
        <v>5.1386779776850044</v>
      </c>
      <c r="J11" s="18">
        <f t="shared" si="13"/>
        <v>3.4392740031568656</v>
      </c>
      <c r="K11" s="18">
        <f t="shared" si="4"/>
        <v>0.24731430017322981</v>
      </c>
      <c r="L11" s="18">
        <f t="shared" si="5"/>
        <v>0.1181895934867551</v>
      </c>
      <c r="M11" s="18">
        <f t="shared" si="0"/>
        <v>7.9103302072607906E-2</v>
      </c>
      <c r="N11" s="18">
        <f t="shared" si="6"/>
        <v>0.44460719573259283</v>
      </c>
      <c r="O11" s="15">
        <f>K11*100/I23</f>
        <v>93.652670521063612</v>
      </c>
      <c r="P11" s="15">
        <f>L11*100/J23</f>
        <v>70.663204746957277</v>
      </c>
      <c r="Q11" s="15">
        <f>M11*100/K23</f>
        <v>98.34785732552794</v>
      </c>
      <c r="R11" s="28">
        <f t="shared" ref="R11:W11" si="15">_xlfn.STDEV.P(H10:H12)</f>
        <v>0.37627176441405752</v>
      </c>
      <c r="S11" s="28">
        <f t="shared" si="15"/>
        <v>0.27135077936379159</v>
      </c>
      <c r="T11" s="28">
        <f t="shared" si="15"/>
        <v>0.1637298556625178</v>
      </c>
      <c r="U11" s="30">
        <f t="shared" si="15"/>
        <v>8.6542505815233265E-3</v>
      </c>
      <c r="V11" s="30">
        <f t="shared" si="15"/>
        <v>6.2410679253672033E-3</v>
      </c>
      <c r="W11" s="30">
        <f t="shared" si="15"/>
        <v>3.76578668023791E-3</v>
      </c>
      <c r="X11" s="15">
        <f>_xlfn.STDEV.P(O10:O12)</f>
        <v>3.2771808089965799</v>
      </c>
      <c r="Y11" s="15">
        <f>_xlfn.STDEV.P(P10:P12)</f>
        <v>3.7314102505929418</v>
      </c>
      <c r="Z11" s="15">
        <f>_xlfn.STDEV.P(Q10:Q12)</f>
        <v>4.6819417324255923</v>
      </c>
    </row>
    <row r="12" spans="1:26" x14ac:dyDescent="0.3">
      <c r="A12">
        <v>66</v>
      </c>
      <c r="B12">
        <v>3</v>
      </c>
      <c r="C12">
        <v>23</v>
      </c>
      <c r="D12" s="52">
        <v>9.99</v>
      </c>
      <c r="E12" s="53">
        <v>119302</v>
      </c>
      <c r="F12" s="53">
        <v>96309</v>
      </c>
      <c r="G12" s="53">
        <v>56192</v>
      </c>
      <c r="H12" s="19">
        <f t="shared" si="9"/>
        <v>10.025090138033381</v>
      </c>
      <c r="I12" s="19">
        <f t="shared" si="3"/>
        <v>4.5950640181847895</v>
      </c>
      <c r="J12" s="18">
        <f t="shared" si="13"/>
        <v>3.1706254919536501</v>
      </c>
      <c r="K12" s="18">
        <f t="shared" si="4"/>
        <v>0.23057707317476775</v>
      </c>
      <c r="L12" s="18">
        <f t="shared" si="5"/>
        <v>0.10568647241825016</v>
      </c>
      <c r="M12" s="18">
        <f t="shared" si="0"/>
        <v>7.2924386314933948E-2</v>
      </c>
      <c r="N12" s="18">
        <f t="shared" si="6"/>
        <v>0.40918793190795189</v>
      </c>
      <c r="O12" s="15">
        <f t="shared" ref="O12:Q13" si="16">K12*100/I23</f>
        <v>87.314638290718335</v>
      </c>
      <c r="P12" s="15">
        <f t="shared" si="16"/>
        <v>63.187837601889875</v>
      </c>
      <c r="Q12" s="15">
        <f t="shared" si="16"/>
        <v>90.665711202166491</v>
      </c>
      <c r="R12" s="27"/>
      <c r="S12" s="27"/>
      <c r="T12" s="27"/>
      <c r="X12" s="15"/>
      <c r="Y12" s="15"/>
      <c r="Z12" s="15"/>
    </row>
    <row r="13" spans="1:26" x14ac:dyDescent="0.3">
      <c r="A13">
        <v>88</v>
      </c>
      <c r="B13">
        <v>5</v>
      </c>
      <c r="C13">
        <v>25</v>
      </c>
      <c r="D13" s="52">
        <v>9.98</v>
      </c>
      <c r="E13" s="53">
        <v>29685</v>
      </c>
      <c r="F13" s="53">
        <v>100678</v>
      </c>
      <c r="G13" s="53">
        <v>43164</v>
      </c>
      <c r="H13" s="19">
        <f t="shared" si="9"/>
        <v>2.4727119404997144</v>
      </c>
      <c r="I13" s="19">
        <f t="shared" si="3"/>
        <v>4.8050595433003016</v>
      </c>
      <c r="J13" s="18">
        <f t="shared" si="13"/>
        <v>2.4477934382660234</v>
      </c>
      <c r="K13" s="18">
        <f t="shared" si="4"/>
        <v>6.1817798512492861E-2</v>
      </c>
      <c r="L13" s="18">
        <f t="shared" si="5"/>
        <v>0.12012648858250753</v>
      </c>
      <c r="M13" s="18">
        <f t="shared" si="0"/>
        <v>6.1194835956650588E-2</v>
      </c>
      <c r="N13" s="18">
        <f t="shared" si="6"/>
        <v>0.24313912305165097</v>
      </c>
      <c r="O13" s="15">
        <f t="shared" si="16"/>
        <v>23.479405028439071</v>
      </c>
      <c r="P13" s="15">
        <f t="shared" si="16"/>
        <v>72.573376882251551</v>
      </c>
      <c r="Q13" s="15">
        <f t="shared" si="16"/>
        <v>76.491024564025182</v>
      </c>
      <c r="R13" s="27">
        <f t="shared" ref="R13:W13" si="17">AVERAGE(H13:H15)</f>
        <v>2.941246987632379</v>
      </c>
      <c r="S13" s="27">
        <f t="shared" si="17"/>
        <v>4.282930591748503</v>
      </c>
      <c r="T13" s="27">
        <f t="shared" si="17"/>
        <v>2.2830645184472815</v>
      </c>
      <c r="U13" s="29">
        <f t="shared" si="17"/>
        <v>7.3531174690809484E-2</v>
      </c>
      <c r="V13" s="29">
        <f t="shared" si="17"/>
        <v>0.10707326479371256</v>
      </c>
      <c r="W13" s="29">
        <f t="shared" si="17"/>
        <v>5.7076612961182042E-2</v>
      </c>
      <c r="X13" s="15">
        <f>AVERAGE(O13:O15)</f>
        <v>27.928335759700648</v>
      </c>
      <c r="Y13" s="15">
        <f>AVERAGE(P13:P15)</f>
        <v>64.687384868908609</v>
      </c>
      <c r="Z13" s="15">
        <f>AVERAGE(Q13:Q15)</f>
        <v>71.343415433580518</v>
      </c>
    </row>
    <row r="14" spans="1:26" x14ac:dyDescent="0.3">
      <c r="A14">
        <v>89</v>
      </c>
      <c r="B14">
        <v>5</v>
      </c>
      <c r="C14">
        <v>25</v>
      </c>
      <c r="D14" s="52">
        <v>9.99</v>
      </c>
      <c r="E14" s="53">
        <v>47002</v>
      </c>
      <c r="F14" s="53">
        <v>92729</v>
      </c>
      <c r="G14" s="53">
        <v>42303</v>
      </c>
      <c r="H14" s="19">
        <f t="shared" si="9"/>
        <v>3.9320838592951493</v>
      </c>
      <c r="I14" s="19">
        <f t="shared" si="3"/>
        <v>4.4229916950184966</v>
      </c>
      <c r="J14" s="18">
        <f t="shared" si="13"/>
        <v>2.4000226063482271</v>
      </c>
      <c r="K14" s="18">
        <f t="shared" si="4"/>
        <v>9.8302096482378726E-2</v>
      </c>
      <c r="L14" s="18">
        <f t="shared" si="5"/>
        <v>0.11057479237546242</v>
      </c>
      <c r="M14" s="18">
        <f t="shared" si="0"/>
        <v>6.0000565158705679E-2</v>
      </c>
      <c r="N14" s="18">
        <f t="shared" si="6"/>
        <v>0.26887745401654684</v>
      </c>
      <c r="O14" s="15">
        <f>K14*100/I24</f>
        <v>37.336734629720326</v>
      </c>
      <c r="P14" s="15">
        <f>L14*100/J24</f>
        <v>66.802802407975278</v>
      </c>
      <c r="Q14" s="15">
        <f>M14*100/K24</f>
        <v>74.998235254051167</v>
      </c>
      <c r="R14" s="14">
        <f t="shared" ref="R14:W14" si="18">_xlfn.STDEV.P(H13:H15)</f>
        <v>0.70097122921119237</v>
      </c>
      <c r="S14" s="14">
        <f t="shared" si="18"/>
        <v>0.49353534942719762</v>
      </c>
      <c r="T14" s="14">
        <f t="shared" si="18"/>
        <v>0.20013527231030995</v>
      </c>
      <c r="U14" s="26">
        <f t="shared" si="18"/>
        <v>1.7524280730279791E-2</v>
      </c>
      <c r="V14" s="26">
        <f t="shared" si="18"/>
        <v>1.2338383735680103E-2</v>
      </c>
      <c r="W14" s="26">
        <f t="shared" si="18"/>
        <v>5.003381807757749E-3</v>
      </c>
      <c r="X14" s="15">
        <f>_xlfn.STDEV.P(O13:O15)</f>
        <v>6.6560067650283061</v>
      </c>
      <c r="Y14" s="15">
        <f>_xlfn.STDEV.P(P13:P15)</f>
        <v>7.4541275911208302</v>
      </c>
      <c r="Z14" s="15">
        <f>_xlfn.STDEV.P(Q13:Q15)</f>
        <v>6.2540211894922439</v>
      </c>
    </row>
    <row r="15" spans="1:26" x14ac:dyDescent="0.3">
      <c r="A15">
        <v>90</v>
      </c>
      <c r="B15">
        <v>5</v>
      </c>
      <c r="C15">
        <v>25</v>
      </c>
      <c r="D15" s="52">
        <v>10.029999999999999</v>
      </c>
      <c r="E15" s="53">
        <v>29047</v>
      </c>
      <c r="F15" s="53">
        <v>76038</v>
      </c>
      <c r="G15" s="53">
        <v>35118</v>
      </c>
      <c r="H15" s="19">
        <f t="shared" si="9"/>
        <v>2.4189451631022734</v>
      </c>
      <c r="I15" s="19">
        <f t="shared" si="3"/>
        <v>3.6207405369267112</v>
      </c>
      <c r="J15" s="18">
        <f t="shared" si="13"/>
        <v>2.0013775107275946</v>
      </c>
      <c r="K15" s="18">
        <f>H15*C15/1000</f>
        <v>6.0473629077556837E-2</v>
      </c>
      <c r="L15" s="18">
        <f t="shared" si="5"/>
        <v>9.0518513423167773E-2</v>
      </c>
      <c r="M15" s="18">
        <f t="shared" si="0"/>
        <v>5.0034437768189867E-2</v>
      </c>
      <c r="N15" s="18">
        <f t="shared" si="6"/>
        <v>0.20102658026891448</v>
      </c>
      <c r="O15" s="15">
        <f>K15*100/I24</f>
        <v>22.968867620942543</v>
      </c>
      <c r="P15" s="15">
        <f>L15*100/J24</f>
        <v>54.685975316498954</v>
      </c>
      <c r="Q15" s="15">
        <f>M15*100/K24</f>
        <v>62.540986482665232</v>
      </c>
    </row>
    <row r="16" spans="1:26" x14ac:dyDescent="0.3">
      <c r="H16" s="19"/>
    </row>
    <row r="18" spans="3:11" x14ac:dyDescent="0.3">
      <c r="C18" s="47">
        <v>44334</v>
      </c>
      <c r="D18" t="s">
        <v>16</v>
      </c>
      <c r="E18" t="s">
        <v>17</v>
      </c>
      <c r="F18" t="s">
        <v>18</v>
      </c>
    </row>
    <row r="19" spans="3:11" x14ac:dyDescent="0.3">
      <c r="C19" t="s">
        <v>20</v>
      </c>
      <c r="D19">
        <v>11866.063596929729</v>
      </c>
      <c r="E19">
        <v>20805.205242334323</v>
      </c>
      <c r="F19">
        <v>18023.550468654328</v>
      </c>
      <c r="I19" s="80"/>
      <c r="J19" s="81" t="s">
        <v>57</v>
      </c>
      <c r="K19" s="82"/>
    </row>
    <row r="20" spans="3:11" x14ac:dyDescent="0.3">
      <c r="C20" t="s">
        <v>21</v>
      </c>
      <c r="D20">
        <v>343.64285714286962</v>
      </c>
      <c r="E20">
        <v>707.75</v>
      </c>
      <c r="F20">
        <v>-953.92857142857247</v>
      </c>
      <c r="H20" s="69"/>
      <c r="I20" s="66" t="s">
        <v>16</v>
      </c>
      <c r="J20" s="66" t="s">
        <v>17</v>
      </c>
      <c r="K20" s="70" t="s">
        <v>18</v>
      </c>
    </row>
    <row r="21" spans="3:11" x14ac:dyDescent="0.3">
      <c r="H21" s="21" t="s">
        <v>52</v>
      </c>
      <c r="I21" s="71">
        <v>0.26610483376891675</v>
      </c>
      <c r="J21" s="71">
        <v>0.16922392140129849</v>
      </c>
      <c r="K21" s="72">
        <v>8.1021718021052735E-2</v>
      </c>
    </row>
    <row r="22" spans="3:11" x14ac:dyDescent="0.3">
      <c r="C22" t="s">
        <v>23</v>
      </c>
      <c r="H22" s="21" t="s">
        <v>53</v>
      </c>
      <c r="I22" s="71">
        <v>0.38462142264985449</v>
      </c>
      <c r="J22" s="71">
        <v>0.15562561767371377</v>
      </c>
      <c r="K22" s="72">
        <v>8.2078623568565143E-2</v>
      </c>
    </row>
    <row r="23" spans="3:11" x14ac:dyDescent="0.3">
      <c r="C23" t="s">
        <v>30</v>
      </c>
      <c r="H23" s="21" t="s">
        <v>54</v>
      </c>
      <c r="I23" s="71">
        <v>0.26407607898122443</v>
      </c>
      <c r="J23" s="71">
        <v>0.16725761860078148</v>
      </c>
      <c r="K23" s="72">
        <v>8.0432156046652617E-2</v>
      </c>
    </row>
    <row r="24" spans="3:11" x14ac:dyDescent="0.3">
      <c r="C24" t="s">
        <v>31</v>
      </c>
      <c r="H24" s="73" t="s">
        <v>55</v>
      </c>
      <c r="I24" s="74">
        <v>0.2632852001045895</v>
      </c>
      <c r="J24" s="74">
        <v>0.16552418220446002</v>
      </c>
      <c r="K24" s="75">
        <v>8.0002636002644664E-2</v>
      </c>
    </row>
  </sheetData>
  <mergeCells count="4">
    <mergeCell ref="E2:G2"/>
    <mergeCell ref="H2:J2"/>
    <mergeCell ref="K2:N2"/>
    <mergeCell ref="R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4FEA-34D9-4C30-992C-D0A241F88B94}">
  <dimension ref="A1:Z31"/>
  <sheetViews>
    <sheetView tabSelected="1" zoomScale="70" zoomScaleNormal="70" workbookViewId="0">
      <selection activeCell="A2" sqref="A2"/>
    </sheetView>
  </sheetViews>
  <sheetFormatPr defaultRowHeight="14.4" x14ac:dyDescent="0.3"/>
  <cols>
    <col min="2" max="2" width="9.77734375" customWidth="1"/>
    <col min="3" max="3" width="10.88671875" customWidth="1"/>
    <col min="4" max="4" width="9.88671875" customWidth="1"/>
    <col min="15" max="15" width="6.21875" customWidth="1"/>
    <col min="16" max="16" width="6.6640625" customWidth="1"/>
    <col min="17" max="17" width="6.88671875" customWidth="1"/>
  </cols>
  <sheetData>
    <row r="1" spans="1:26" x14ac:dyDescent="0.3">
      <c r="A1" s="13" t="s">
        <v>70</v>
      </c>
      <c r="B1" s="13"/>
      <c r="C1" s="13"/>
    </row>
    <row r="2" spans="1:26" x14ac:dyDescent="0.3">
      <c r="E2" s="144" t="s">
        <v>9</v>
      </c>
      <c r="F2" s="144"/>
      <c r="G2" s="144"/>
      <c r="H2" s="152" t="s">
        <v>8</v>
      </c>
      <c r="I2" s="152"/>
      <c r="J2" s="152"/>
      <c r="K2" s="153" t="s">
        <v>22</v>
      </c>
      <c r="L2" s="153"/>
      <c r="M2" s="153"/>
      <c r="N2" s="153"/>
      <c r="O2" s="155" t="s">
        <v>56</v>
      </c>
      <c r="P2" s="155"/>
      <c r="Q2" s="155"/>
      <c r="R2" s="154" t="s">
        <v>26</v>
      </c>
      <c r="S2" s="154"/>
      <c r="T2" s="154"/>
      <c r="U2" s="116" t="s">
        <v>27</v>
      </c>
      <c r="V2" s="116"/>
      <c r="W2" s="116"/>
      <c r="X2" s="149" t="s">
        <v>56</v>
      </c>
      <c r="Y2" s="150"/>
      <c r="Z2" s="151"/>
    </row>
    <row r="3" spans="1:26" x14ac:dyDescent="0.3">
      <c r="A3" t="s">
        <v>1</v>
      </c>
      <c r="B3" t="s">
        <v>10</v>
      </c>
      <c r="C3" t="s">
        <v>29</v>
      </c>
      <c r="D3" t="s">
        <v>12</v>
      </c>
      <c r="E3" s="115" t="s">
        <v>16</v>
      </c>
      <c r="F3" s="115" t="s">
        <v>17</v>
      </c>
      <c r="G3" s="115" t="s">
        <v>18</v>
      </c>
      <c r="H3" s="115" t="s">
        <v>16</v>
      </c>
      <c r="I3" s="115" t="s">
        <v>17</v>
      </c>
      <c r="J3" s="115" t="s">
        <v>18</v>
      </c>
      <c r="K3" s="115" t="s">
        <v>16</v>
      </c>
      <c r="L3" s="115" t="s">
        <v>17</v>
      </c>
      <c r="M3" s="115" t="s">
        <v>18</v>
      </c>
      <c r="N3" s="115" t="s">
        <v>19</v>
      </c>
      <c r="O3" t="s">
        <v>16</v>
      </c>
      <c r="P3" t="s">
        <v>17</v>
      </c>
      <c r="Q3" t="s">
        <v>18</v>
      </c>
      <c r="R3" s="115" t="s">
        <v>16</v>
      </c>
      <c r="S3" s="115" t="s">
        <v>17</v>
      </c>
      <c r="T3" s="115" t="s">
        <v>18</v>
      </c>
      <c r="U3" s="115" t="s">
        <v>16</v>
      </c>
      <c r="V3" s="115" t="s">
        <v>17</v>
      </c>
      <c r="W3" s="115" t="s">
        <v>18</v>
      </c>
      <c r="X3" s="88" t="s">
        <v>16</v>
      </c>
      <c r="Y3" s="56" t="s">
        <v>17</v>
      </c>
      <c r="Z3" s="89" t="s">
        <v>18</v>
      </c>
    </row>
    <row r="4" spans="1:26" x14ac:dyDescent="0.3">
      <c r="A4">
        <v>19</v>
      </c>
      <c r="B4" s="115">
        <v>3</v>
      </c>
      <c r="C4" s="120">
        <v>23</v>
      </c>
      <c r="D4" s="121">
        <v>10</v>
      </c>
      <c r="E4" s="38">
        <v>82843</v>
      </c>
      <c r="F4" s="38">
        <v>75134</v>
      </c>
      <c r="G4" s="38">
        <v>38417</v>
      </c>
      <c r="H4" s="19">
        <f>(E4-$D$26)/$D$25</f>
        <v>7.2205815140408323</v>
      </c>
      <c r="I4" s="19">
        <f>(F4-$E$26)/$E$25</f>
        <v>3.770760439813921</v>
      </c>
      <c r="J4" s="18">
        <f>(G4-$F$26)/$F$25</f>
        <v>2.1828378805441746</v>
      </c>
      <c r="K4" s="18">
        <f>H4*C4/1000</f>
        <v>0.16607337482293916</v>
      </c>
      <c r="L4" s="18">
        <f>I4*C4/1000</f>
        <v>8.6727490115720188E-2</v>
      </c>
      <c r="M4" s="18">
        <f>J4*C4/1000</f>
        <v>5.0205271252516011E-2</v>
      </c>
      <c r="N4" s="18">
        <f>SUM(K4:M4)</f>
        <v>0.30300613619117533</v>
      </c>
      <c r="O4" s="15">
        <f>K4*100/I27</f>
        <v>62.409003425753589</v>
      </c>
      <c r="P4" s="15">
        <f>L4*100/J27</f>
        <v>51.250136149518816</v>
      </c>
      <c r="Q4" s="15">
        <f>M4*100/K27</f>
        <v>61.965202020858953</v>
      </c>
      <c r="R4" s="27">
        <f>AVERAGE(H4:H6)</f>
        <v>7.1628793696682491</v>
      </c>
      <c r="S4" s="27">
        <f>AVERAGE(I4:I6)</f>
        <v>3.6826361447933942</v>
      </c>
      <c r="T4" s="27">
        <f>AVERAGE(J4:J6)</f>
        <v>2.1637533871572732</v>
      </c>
      <c r="U4" s="29">
        <v>0.23524320918646022</v>
      </c>
      <c r="V4" s="29">
        <f>AVERAGE(L4:L6)</f>
        <v>8.4700631330248077E-2</v>
      </c>
      <c r="W4" s="29">
        <f>AVERAGE(M4:M6)</f>
        <v>4.9766327904617269E-2</v>
      </c>
      <c r="X4" s="90">
        <f>AVERAGE(O4:O6)</f>
        <v>61.91027166587812</v>
      </c>
      <c r="Y4" s="91">
        <f>AVERAGE(P4:P6)</f>
        <v>50.052398401398904</v>
      </c>
      <c r="Z4" s="92">
        <f>AVERAGE(Q4:Q6)</f>
        <v>61.423441911816731</v>
      </c>
    </row>
    <row r="5" spans="1:26" x14ac:dyDescent="0.3">
      <c r="A5">
        <v>20</v>
      </c>
      <c r="B5" s="115">
        <v>3</v>
      </c>
      <c r="C5" s="120">
        <v>23</v>
      </c>
      <c r="D5" s="121">
        <v>10.039999999999999</v>
      </c>
      <c r="E5" s="38">
        <v>83137</v>
      </c>
      <c r="F5" s="38">
        <v>73910</v>
      </c>
      <c r="G5" s="38">
        <v>38206</v>
      </c>
      <c r="H5" s="19">
        <f>(E5-$D$26)/$D$25</f>
        <v>7.2458387305850591</v>
      </c>
      <c r="I5" s="19">
        <f>(F5-$E$26)/$E$25</f>
        <v>3.7104449857010833</v>
      </c>
      <c r="J5" s="18">
        <f>(G5-$F$26)/$F$25</f>
        <v>2.1708651507979817</v>
      </c>
      <c r="K5" s="18">
        <f>H5*C5/1000</f>
        <v>0.16665429080345634</v>
      </c>
      <c r="L5" s="18">
        <f>I5*C5/1000</f>
        <v>8.534023467112492E-2</v>
      </c>
      <c r="M5" s="18">
        <f>J5*C5/1000</f>
        <v>4.9929898468353578E-2</v>
      </c>
      <c r="N5" s="18">
        <f>SUM(K5:M5)</f>
        <v>0.30192442394293484</v>
      </c>
      <c r="O5" s="15">
        <f>K5*100/I27</f>
        <v>62.627306856130836</v>
      </c>
      <c r="P5" s="15">
        <f>L5*100/J27</f>
        <v>50.430361124151382</v>
      </c>
      <c r="Q5" s="15">
        <f>M5*100/K27</f>
        <v>61.625326749279452</v>
      </c>
      <c r="R5" s="28">
        <f t="shared" ref="R5:W5" si="0">_xlfn.STDEV.P(H4:H6)</f>
        <v>9.9995753408495966E-2</v>
      </c>
      <c r="S5" s="28">
        <f t="shared" si="0"/>
        <v>8.5595395148033854E-2</v>
      </c>
      <c r="T5" s="28">
        <f t="shared" si="0"/>
        <v>1.9157582938814043E-2</v>
      </c>
      <c r="U5" s="30">
        <f>_xlfn.STDEV.P(K4:K6)</f>
        <v>2.2999023283954119E-3</v>
      </c>
      <c r="V5" s="30">
        <f t="shared" si="0"/>
        <v>1.9686940884047839E-3</v>
      </c>
      <c r="W5" s="30">
        <f t="shared" si="0"/>
        <v>4.4062440759272327E-4</v>
      </c>
      <c r="X5" s="93">
        <f>_xlfn.STDEV.P(O4:O6)</f>
        <v>0.86428431074372547</v>
      </c>
      <c r="Y5" s="94">
        <f>_xlfn.STDEV.P(P4:P6)</f>
        <v>1.1633663090315791</v>
      </c>
      <c r="Z5" s="95">
        <f>_xlfn.STDEV.P(Q4:Q6)</f>
        <v>0.54383493507040936</v>
      </c>
    </row>
    <row r="6" spans="1:26" x14ac:dyDescent="0.3">
      <c r="A6">
        <v>21</v>
      </c>
      <c r="B6" s="115">
        <v>3</v>
      </c>
      <c r="C6" s="120">
        <v>23</v>
      </c>
      <c r="D6" s="121">
        <v>10</v>
      </c>
      <c r="E6" s="38">
        <v>80534</v>
      </c>
      <c r="F6" s="38">
        <v>70993</v>
      </c>
      <c r="G6" s="38">
        <v>37619</v>
      </c>
      <c r="H6" s="19">
        <f>(E6-$D$26)/$D$25</f>
        <v>7.0222178643788551</v>
      </c>
      <c r="I6" s="19">
        <f>(F6-$E$26)/$E$25</f>
        <v>3.5667030088651783</v>
      </c>
      <c r="J6" s="18">
        <f>(G6-$F$26)/$F$25</f>
        <v>2.1375571301296628</v>
      </c>
      <c r="K6" s="18">
        <f>H6*C6/1000</f>
        <v>0.16151101088071365</v>
      </c>
      <c r="L6" s="18">
        <f>I6*C6/1000</f>
        <v>8.2034169203899096E-2</v>
      </c>
      <c r="M6" s="18">
        <f>J6*C6/1000</f>
        <v>4.9163813992982239E-2</v>
      </c>
      <c r="N6" s="18">
        <f>SUM(K6:M6)</f>
        <v>0.29270899407759499</v>
      </c>
      <c r="O6" s="15">
        <f>K6*100/I27</f>
        <v>60.694504715749915</v>
      </c>
      <c r="P6" s="15">
        <f t="shared" ref="P6:Q6" si="1">L6*100/J27</f>
        <v>48.47669793052652</v>
      </c>
      <c r="Q6" s="15">
        <f t="shared" si="1"/>
        <v>60.679796965311802</v>
      </c>
      <c r="R6" s="27"/>
      <c r="S6" s="27"/>
      <c r="T6" s="27"/>
      <c r="X6" s="96"/>
      <c r="Y6" s="40"/>
      <c r="Z6" s="20"/>
    </row>
    <row r="7" spans="1:26" x14ac:dyDescent="0.3">
      <c r="A7">
        <v>24</v>
      </c>
      <c r="B7" s="115">
        <v>0</v>
      </c>
      <c r="C7" s="120">
        <v>23</v>
      </c>
      <c r="D7" s="121">
        <v>10.02</v>
      </c>
      <c r="E7" s="38">
        <v>0</v>
      </c>
      <c r="F7" s="38">
        <v>0</v>
      </c>
      <c r="G7" s="38">
        <v>0</v>
      </c>
      <c r="O7" s="10"/>
      <c r="P7" s="10"/>
      <c r="Q7" s="10"/>
      <c r="X7" s="96"/>
      <c r="Y7" s="40"/>
      <c r="Z7" s="20"/>
    </row>
    <row r="8" spans="1:26" x14ac:dyDescent="0.3">
      <c r="A8">
        <v>43</v>
      </c>
      <c r="B8" s="115">
        <v>5</v>
      </c>
      <c r="C8" s="120">
        <v>25</v>
      </c>
      <c r="D8" s="121">
        <v>9.98</v>
      </c>
      <c r="E8" s="38">
        <v>70449</v>
      </c>
      <c r="F8" s="38">
        <v>37782</v>
      </c>
      <c r="G8" s="38">
        <v>26490</v>
      </c>
      <c r="H8" s="19">
        <f t="shared" ref="H8:H18" si="2">(E8-$D$26)/$D$25</f>
        <v>6.1558266097920047</v>
      </c>
      <c r="I8" s="19">
        <f t="shared" ref="I8:I18" si="3">(F8-$E$26)/$E$25</f>
        <v>1.9301535427365368</v>
      </c>
      <c r="J8" s="18">
        <f>(G8-$F$26)/$F$25</f>
        <v>1.5060665645117379</v>
      </c>
      <c r="K8" s="18">
        <f t="shared" ref="K8:K15" si="4">H8*C8/1000</f>
        <v>0.15389566524480011</v>
      </c>
      <c r="L8" s="18">
        <f t="shared" ref="L8:L18" si="5">I8*C8/1000</f>
        <v>4.8253838568413421E-2</v>
      </c>
      <c r="M8" s="18">
        <f>J8*C8/1000</f>
        <v>3.765166411279345E-2</v>
      </c>
      <c r="N8" s="18">
        <f>SUM(K8:M8)</f>
        <v>0.23980116792600698</v>
      </c>
      <c r="O8" s="10">
        <f>K8*100/I28</f>
        <v>40.012244815833149</v>
      </c>
      <c r="P8" s="10">
        <f t="shared" ref="P8:Q8" si="6">L8*100/J28</f>
        <v>31.006359550381291</v>
      </c>
      <c r="Q8" s="10">
        <f t="shared" si="6"/>
        <v>45.872679725605757</v>
      </c>
      <c r="R8" s="27">
        <f t="shared" ref="R8:W8" si="7">AVERAGE(H8:H10)</f>
        <v>4.8223486669365663</v>
      </c>
      <c r="S8" s="27">
        <f t="shared" si="7"/>
        <v>2.1435900925029352</v>
      </c>
      <c r="T8" s="27">
        <f t="shared" si="7"/>
        <v>1.5261156854137357</v>
      </c>
      <c r="U8" s="29">
        <f t="shared" si="7"/>
        <v>0.12055871667341415</v>
      </c>
      <c r="V8" s="29">
        <f t="shared" si="7"/>
        <v>5.3589752312573381E-2</v>
      </c>
      <c r="W8" s="29">
        <f t="shared" si="7"/>
        <v>3.8152892135343397E-2</v>
      </c>
      <c r="X8" s="90">
        <f>AVERAGE(O8:O10)</f>
        <v>31.3447742569364</v>
      </c>
      <c r="Y8" s="91">
        <f t="shared" ref="Y8:Z8" si="8">AVERAGE(P8:P10)</f>
        <v>34.435045536609657</v>
      </c>
      <c r="Z8" s="92">
        <f t="shared" si="8"/>
        <v>46.483347888347595</v>
      </c>
    </row>
    <row r="9" spans="1:26" x14ac:dyDescent="0.3">
      <c r="A9">
        <v>44</v>
      </c>
      <c r="B9" s="115">
        <v>5</v>
      </c>
      <c r="C9" s="120">
        <v>25</v>
      </c>
      <c r="D9" s="121">
        <v>9.98</v>
      </c>
      <c r="E9" s="38">
        <v>48047</v>
      </c>
      <c r="F9" s="38">
        <v>41781</v>
      </c>
      <c r="G9" s="38">
        <v>26333</v>
      </c>
      <c r="H9" s="19">
        <f t="shared" si="2"/>
        <v>4.2312954362417186</v>
      </c>
      <c r="I9" s="19">
        <f t="shared" si="3"/>
        <v>2.1272135925708819</v>
      </c>
      <c r="J9" s="18">
        <f>(G10-$F$26)/$F$25</f>
        <v>1.5361402458647346</v>
      </c>
      <c r="K9" s="18">
        <f t="shared" si="4"/>
        <v>0.10578238590604296</v>
      </c>
      <c r="L9" s="18">
        <f t="shared" si="5"/>
        <v>5.3180339814272046E-2</v>
      </c>
      <c r="M9" s="18">
        <f>J9*C9/1000</f>
        <v>3.8403506146618367E-2</v>
      </c>
      <c r="N9" s="18">
        <f>SUM(K9:M9)</f>
        <v>0.19736623186693336</v>
      </c>
      <c r="O9" s="10">
        <f>K9*100/I28</f>
        <v>27.502988569189352</v>
      </c>
      <c r="P9" s="10">
        <f t="shared" ref="P9:Q9" si="9">L9*100/J28</f>
        <v>34.171970276622758</v>
      </c>
      <c r="Q9" s="10">
        <f t="shared" si="9"/>
        <v>46.78868196971851</v>
      </c>
      <c r="R9" s="28">
        <f t="shared" ref="R9:W9" si="10">_xlfn.STDEV.P(H8:H10)</f>
        <v>0.94493417739429875</v>
      </c>
      <c r="S9" s="28">
        <f t="shared" si="10"/>
        <v>0.18132603080079426</v>
      </c>
      <c r="T9" s="28">
        <f t="shared" si="10"/>
        <v>1.4176869346631597E-2</v>
      </c>
      <c r="U9" s="30">
        <f t="shared" si="10"/>
        <v>2.3623354434857521E-2</v>
      </c>
      <c r="V9" s="30">
        <f t="shared" si="10"/>
        <v>4.5331507700198566E-3</v>
      </c>
      <c r="W9" s="30">
        <f t="shared" si="10"/>
        <v>3.544217336657899E-4</v>
      </c>
      <c r="X9" s="93">
        <f>_xlfn.STDEV.P(O8:O10)</f>
        <v>6.1419757308638951</v>
      </c>
      <c r="Y9" s="94">
        <f t="shared" ref="Y9" si="11">_xlfn.STDEV.P(P8:P10)</f>
        <v>2.9128564035801006</v>
      </c>
      <c r="Z9" s="95">
        <f>_xlfn.STDEV.P(Q8:Q10)</f>
        <v>0.43180759892948228</v>
      </c>
    </row>
    <row r="10" spans="1:26" x14ac:dyDescent="0.3">
      <c r="A10" s="122">
        <v>45</v>
      </c>
      <c r="B10" s="120">
        <v>5</v>
      </c>
      <c r="C10" s="120">
        <v>25</v>
      </c>
      <c r="D10" s="123">
        <v>10.050000000000001</v>
      </c>
      <c r="E10" s="124">
        <v>46285</v>
      </c>
      <c r="F10" s="124">
        <v>46777</v>
      </c>
      <c r="G10" s="124">
        <v>27020</v>
      </c>
      <c r="H10" s="19">
        <f t="shared" si="2"/>
        <v>4.0799239547759747</v>
      </c>
      <c r="I10" s="19">
        <f t="shared" si="3"/>
        <v>2.3734031422013868</v>
      </c>
      <c r="J10" s="18">
        <f>(G10-$F$26)/$F$25</f>
        <v>1.5361402458647346</v>
      </c>
      <c r="K10" s="18">
        <f t="shared" si="4"/>
        <v>0.10199809886939937</v>
      </c>
      <c r="L10" s="18">
        <f t="shared" si="5"/>
        <v>5.933507855503467E-2</v>
      </c>
      <c r="M10" s="18">
        <f>J10*C10/1000</f>
        <v>3.8403506146618367E-2</v>
      </c>
      <c r="N10" s="18">
        <f>SUM(K10:M10)</f>
        <v>0.1997366835710524</v>
      </c>
      <c r="O10" s="10">
        <f>K10*100/I28</f>
        <v>26.5190893857867</v>
      </c>
      <c r="P10" s="10">
        <f t="shared" ref="P10" si="12">L10*100/J28</f>
        <v>38.126806782824914</v>
      </c>
      <c r="Q10" s="10">
        <f>M10*100/K28</f>
        <v>46.78868196971851</v>
      </c>
      <c r="R10" s="27"/>
      <c r="S10" s="27"/>
      <c r="T10" s="27"/>
      <c r="X10" s="96"/>
      <c r="Y10" s="40"/>
      <c r="Z10" s="20"/>
    </row>
    <row r="11" spans="1:26" x14ac:dyDescent="0.3">
      <c r="A11">
        <v>48</v>
      </c>
      <c r="B11" s="115">
        <v>0</v>
      </c>
      <c r="C11" s="120">
        <v>25</v>
      </c>
      <c r="D11" s="121">
        <v>10.01</v>
      </c>
      <c r="E11" s="38">
        <v>0</v>
      </c>
      <c r="F11" s="38">
        <v>0</v>
      </c>
      <c r="G11" s="38">
        <v>0</v>
      </c>
      <c r="H11" s="19">
        <f t="shared" si="2"/>
        <v>0.10363052705635313</v>
      </c>
      <c r="I11" s="19">
        <f t="shared" si="3"/>
        <v>6.8357392988792842E-2</v>
      </c>
      <c r="K11" s="18">
        <f t="shared" si="4"/>
        <v>2.5907631764088284E-3</v>
      </c>
      <c r="L11" s="18">
        <f t="shared" si="5"/>
        <v>1.7089348247198211E-3</v>
      </c>
      <c r="O11" s="10"/>
      <c r="P11" s="10"/>
      <c r="Q11" s="10"/>
      <c r="X11" s="96"/>
      <c r="Y11" s="40"/>
      <c r="Z11" s="20"/>
    </row>
    <row r="12" spans="1:26" x14ac:dyDescent="0.3">
      <c r="A12">
        <v>67</v>
      </c>
      <c r="B12" s="115">
        <v>3</v>
      </c>
      <c r="C12" s="120">
        <v>23</v>
      </c>
      <c r="D12" s="121">
        <v>9.99</v>
      </c>
      <c r="E12" s="38">
        <v>99417</v>
      </c>
      <c r="F12" s="38">
        <v>72097</v>
      </c>
      <c r="G12" s="38">
        <v>47951</v>
      </c>
      <c r="H12" s="19">
        <f t="shared" si="2"/>
        <v>8.6444356194967025</v>
      </c>
      <c r="I12" s="19">
        <f t="shared" si="3"/>
        <v>3.6211051831630319</v>
      </c>
      <c r="J12" s="18">
        <f>(G12-$F$26)/$F$25</f>
        <v>2.7238236881280811</v>
      </c>
      <c r="K12" s="18">
        <f t="shared" si="4"/>
        <v>0.19882201924842416</v>
      </c>
      <c r="L12" s="18">
        <f t="shared" si="5"/>
        <v>8.3285419212749734E-2</v>
      </c>
      <c r="M12" s="18">
        <f>J12*C12/1000</f>
        <v>6.264794482694587E-2</v>
      </c>
      <c r="N12" s="18">
        <f>SUM(K12:M12)</f>
        <v>0.34475538328811978</v>
      </c>
      <c r="O12" s="10">
        <f>K12*100/I29</f>
        <v>75.289674102802863</v>
      </c>
      <c r="P12" s="10">
        <f t="shared" ref="P12:Q12" si="13">L12*100/J29</f>
        <v>49.794693903623838</v>
      </c>
      <c r="Q12" s="10">
        <f t="shared" si="13"/>
        <v>77.889177545618111</v>
      </c>
      <c r="R12" s="27">
        <f t="shared" ref="R12:W12" si="14">AVERAGE(H12:H14)</f>
        <v>8.442148796743389</v>
      </c>
      <c r="S12" s="27">
        <f t="shared" si="14"/>
        <v>3.6851492887147628</v>
      </c>
      <c r="T12" s="27">
        <f t="shared" si="14"/>
        <v>2.7055714224012619</v>
      </c>
      <c r="U12" s="29">
        <f t="shared" si="14"/>
        <v>0.19416942232509796</v>
      </c>
      <c r="V12" s="29">
        <f t="shared" si="14"/>
        <v>8.4758433640439515E-2</v>
      </c>
      <c r="W12" s="29">
        <f t="shared" si="14"/>
        <v>6.2228142715229036E-2</v>
      </c>
      <c r="X12" s="90">
        <f>AVERAGE(O12:O14)</f>
        <v>73.52783450670033</v>
      </c>
      <c r="Y12" s="91">
        <f t="shared" ref="Y12:Z12" si="15">AVERAGE(P12:P14)</f>
        <v>50.675379901674326</v>
      </c>
      <c r="Z12" s="92">
        <f t="shared" si="15"/>
        <v>77.367244363231023</v>
      </c>
    </row>
    <row r="13" spans="1:26" x14ac:dyDescent="0.3">
      <c r="A13">
        <v>68</v>
      </c>
      <c r="B13" s="115">
        <v>3</v>
      </c>
      <c r="C13" s="120">
        <v>23</v>
      </c>
      <c r="D13" s="121">
        <v>10</v>
      </c>
      <c r="E13" s="38">
        <v>104143</v>
      </c>
      <c r="F13" s="38">
        <v>76099</v>
      </c>
      <c r="G13" s="38">
        <v>52014</v>
      </c>
      <c r="H13" s="19">
        <f t="shared" si="2"/>
        <v>9.0504410800001693</v>
      </c>
      <c r="I13" s="19">
        <f t="shared" si="3"/>
        <v>3.8183130649927515</v>
      </c>
      <c r="J13" s="18">
        <f>(G13-$F$26)/$F$25</f>
        <v>2.9543696642360535</v>
      </c>
      <c r="K13" s="18">
        <f t="shared" si="4"/>
        <v>0.20816014484000392</v>
      </c>
      <c r="L13" s="18">
        <f t="shared" si="5"/>
        <v>8.7821200494833274E-2</v>
      </c>
      <c r="M13" s="18">
        <f>J13*C13/1000</f>
        <v>6.7950502277429242E-2</v>
      </c>
      <c r="N13" s="18">
        <f>SUM(K13:M13)</f>
        <v>0.36393184761226649</v>
      </c>
      <c r="O13" s="10">
        <f>K13*100/I29</f>
        <v>78.825823847075483</v>
      </c>
      <c r="P13" s="10">
        <f t="shared" ref="P13:Q13" si="16">L13*100/J29</f>
        <v>52.506547223088909</v>
      </c>
      <c r="Q13" s="10">
        <f t="shared" si="16"/>
        <v>84.481761545738351</v>
      </c>
      <c r="R13" s="28">
        <f t="shared" ref="R13:W13" si="17">_xlfn.STDEV.P(H12:H14)</f>
        <v>0.59665119559909818</v>
      </c>
      <c r="S13" s="28">
        <f t="shared" si="17"/>
        <v>9.4183805490190217E-2</v>
      </c>
      <c r="T13" s="28">
        <f t="shared" si="17"/>
        <v>0.21098948151757022</v>
      </c>
      <c r="U13" s="30">
        <f t="shared" si="17"/>
        <v>1.3722977498779269E-2</v>
      </c>
      <c r="V13" s="30">
        <f t="shared" si="17"/>
        <v>2.166227526274371E-3</v>
      </c>
      <c r="W13" s="30">
        <f t="shared" si="17"/>
        <v>4.8527580749041207E-3</v>
      </c>
      <c r="X13" s="93">
        <f>_xlfn.STDEV.P(O12:O14)</f>
        <v>5.1965999918360453</v>
      </c>
      <c r="Y13" s="94">
        <f t="shared" ref="Y13:Z13" si="18">_xlfn.STDEV.P(P12:P14)</f>
        <v>1.2951443075635449</v>
      </c>
      <c r="Z13" s="95">
        <f t="shared" si="18"/>
        <v>6.0333557042650972</v>
      </c>
    </row>
    <row r="14" spans="1:26" x14ac:dyDescent="0.3">
      <c r="A14">
        <v>69</v>
      </c>
      <c r="B14" s="115">
        <v>3</v>
      </c>
      <c r="C14" s="120">
        <v>23</v>
      </c>
      <c r="D14" s="121">
        <v>10.01</v>
      </c>
      <c r="E14" s="38">
        <v>87627</v>
      </c>
      <c r="F14" s="38">
        <v>71994</v>
      </c>
      <c r="G14" s="38">
        <v>42923</v>
      </c>
      <c r="H14" s="19">
        <f t="shared" si="2"/>
        <v>7.6315696907332953</v>
      </c>
      <c r="I14" s="19">
        <f t="shared" si="3"/>
        <v>3.6160296179885036</v>
      </c>
      <c r="J14" s="18">
        <f>(G14-$F$26)/$F$25</f>
        <v>2.4385209148396521</v>
      </c>
      <c r="K14" s="18">
        <f t="shared" si="4"/>
        <v>0.17552610288686579</v>
      </c>
      <c r="L14" s="18">
        <f t="shared" si="5"/>
        <v>8.3168681213735579E-2</v>
      </c>
      <c r="M14" s="18">
        <f>J14*C14/1000</f>
        <v>5.6085981041311996E-2</v>
      </c>
      <c r="N14" s="18">
        <f>SUM(K14:M14)</f>
        <v>0.31478076514191339</v>
      </c>
      <c r="O14" s="10">
        <f>K14*100/I29</f>
        <v>66.468005570222644</v>
      </c>
      <c r="P14" s="10">
        <f t="shared" ref="P14:Q14" si="19">L14*100/J29</f>
        <v>49.724898578310253</v>
      </c>
      <c r="Q14" s="10">
        <f t="shared" si="19"/>
        <v>69.730793998336623</v>
      </c>
      <c r="R14" s="27"/>
      <c r="S14" s="27"/>
      <c r="T14" s="27"/>
      <c r="X14" s="96"/>
      <c r="Y14" s="40"/>
      <c r="Z14" s="20"/>
    </row>
    <row r="15" spans="1:26" x14ac:dyDescent="0.3">
      <c r="A15">
        <v>72</v>
      </c>
      <c r="B15" s="115">
        <v>0</v>
      </c>
      <c r="C15" s="120">
        <v>23</v>
      </c>
      <c r="D15" s="121">
        <v>10</v>
      </c>
      <c r="E15" s="38">
        <v>0</v>
      </c>
      <c r="F15" s="38">
        <v>0</v>
      </c>
      <c r="G15" s="38">
        <v>0</v>
      </c>
      <c r="H15" s="19">
        <f t="shared" si="2"/>
        <v>0.10363052705635313</v>
      </c>
      <c r="I15" s="19">
        <f t="shared" si="3"/>
        <v>6.8357392988792842E-2</v>
      </c>
      <c r="K15" s="18">
        <f t="shared" si="4"/>
        <v>2.383502122296122E-3</v>
      </c>
      <c r="L15" s="18">
        <f t="shared" si="5"/>
        <v>1.5722200387422354E-3</v>
      </c>
      <c r="O15" s="10"/>
      <c r="P15" s="10"/>
      <c r="Q15" s="10"/>
      <c r="X15" s="96"/>
      <c r="Y15" s="40"/>
      <c r="Z15" s="20"/>
    </row>
    <row r="16" spans="1:26" x14ac:dyDescent="0.3">
      <c r="A16">
        <v>91</v>
      </c>
      <c r="B16" s="115">
        <v>5</v>
      </c>
      <c r="C16" s="120">
        <v>25</v>
      </c>
      <c r="D16" s="121">
        <v>9.99</v>
      </c>
      <c r="E16" s="38">
        <v>43039</v>
      </c>
      <c r="F16" s="38">
        <v>84822</v>
      </c>
      <c r="G16" s="38">
        <v>42510</v>
      </c>
      <c r="H16" s="19">
        <f t="shared" si="2"/>
        <v>3.8010636659917489</v>
      </c>
      <c r="I16" s="19">
        <f>(F16-$E$26)/$E$25</f>
        <v>4.2481592302103044</v>
      </c>
      <c r="J16" s="18">
        <f t="shared" ref="J16:J20" si="20">(G16-$F$26)/$F$25</f>
        <v>2.415086140502317</v>
      </c>
      <c r="K16" s="18">
        <f t="shared" ref="K16:K20" si="21">H16*C16/1000</f>
        <v>9.5026591649793726E-2</v>
      </c>
      <c r="L16" s="18">
        <f t="shared" si="5"/>
        <v>0.10620398075525761</v>
      </c>
      <c r="M16" s="18">
        <f t="shared" ref="M16:M20" si="22">J16*C16/1000</f>
        <v>6.0377153512557923E-2</v>
      </c>
      <c r="N16" s="18">
        <f t="shared" ref="N16:N20" si="23">SUM(K16:M16)</f>
        <v>0.26160772591760922</v>
      </c>
      <c r="O16" s="10">
        <f>K16*100/I30</f>
        <v>36.092644634808416</v>
      </c>
      <c r="P16" s="10">
        <f t="shared" ref="P16:Q16" si="24">L16*100/J30</f>
        <v>64.162214451584802</v>
      </c>
      <c r="Q16" s="10">
        <f t="shared" si="24"/>
        <v>75.468955186129136</v>
      </c>
      <c r="R16" s="27">
        <f t="shared" ref="R16:W16" si="25">AVERAGE(H16:H18)</f>
        <v>3.2247581297643362</v>
      </c>
      <c r="S16" s="27">
        <f t="shared" si="25"/>
        <v>3.7109541847962624</v>
      </c>
      <c r="T16" s="27">
        <f t="shared" si="25"/>
        <v>2.1227283463681847</v>
      </c>
      <c r="U16" s="29">
        <f t="shared" si="25"/>
        <v>8.0618953244108407E-2</v>
      </c>
      <c r="V16" s="29">
        <f t="shared" si="25"/>
        <v>9.2773854619906559E-2</v>
      </c>
      <c r="W16" s="29">
        <f t="shared" si="25"/>
        <v>5.306820865920462E-2</v>
      </c>
      <c r="X16" s="90">
        <f>AVERAGE(O16:O18)</f>
        <v>30.620389301063142</v>
      </c>
      <c r="Y16" s="91">
        <f t="shared" ref="Y16:Z16" si="26">AVERAGE(P16:P18)</f>
        <v>56.048520152366457</v>
      </c>
      <c r="Z16" s="92">
        <f t="shared" si="26"/>
        <v>66.333075146986815</v>
      </c>
    </row>
    <row r="17" spans="1:26" x14ac:dyDescent="0.3">
      <c r="A17">
        <v>92</v>
      </c>
      <c r="B17" s="115">
        <v>5</v>
      </c>
      <c r="C17" s="120">
        <v>25</v>
      </c>
      <c r="D17" s="121">
        <v>10.02</v>
      </c>
      <c r="E17" s="38">
        <v>30910</v>
      </c>
      <c r="F17" s="38">
        <v>64257</v>
      </c>
      <c r="G17" s="38">
        <v>33517</v>
      </c>
      <c r="H17" s="19">
        <f t="shared" si="2"/>
        <v>2.7590746201926502</v>
      </c>
      <c r="I17" s="19">
        <f t="shared" si="3"/>
        <v>3.234770901917404</v>
      </c>
      <c r="J17" s="18">
        <f t="shared" si="20"/>
        <v>1.9047981850164692</v>
      </c>
      <c r="K17" s="18">
        <f t="shared" si="21"/>
        <v>6.8976865504816257E-2</v>
      </c>
      <c r="L17" s="18">
        <f t="shared" si="5"/>
        <v>8.0869272547935092E-2</v>
      </c>
      <c r="M17" s="18">
        <f t="shared" si="22"/>
        <v>4.7619954625411728E-2</v>
      </c>
      <c r="N17" s="18">
        <f t="shared" si="23"/>
        <v>0.19746609267816306</v>
      </c>
      <c r="O17" s="10">
        <f>K17*100/I30</f>
        <v>26.198535078088454</v>
      </c>
      <c r="P17" s="10">
        <f t="shared" ref="P17:Q17" si="27">L17*100/J30</f>
        <v>48.856470076404392</v>
      </c>
      <c r="Q17" s="10">
        <f t="shared" si="27"/>
        <v>59.522981997540114</v>
      </c>
      <c r="R17" s="44">
        <f t="shared" ref="R17:W17" si="28">_xlfn.STDEV.P(H16:H18)</f>
        <v>0.43252222869843732</v>
      </c>
      <c r="S17" s="44">
        <f t="shared" si="28"/>
        <v>0.4159581049474817</v>
      </c>
      <c r="T17" s="44">
        <f t="shared" si="28"/>
        <v>0.21486903572436411</v>
      </c>
      <c r="U17" s="45">
        <f t="shared" si="28"/>
        <v>1.0813055717460903E-2</v>
      </c>
      <c r="V17" s="45">
        <f t="shared" si="28"/>
        <v>1.0398952623687025E-2</v>
      </c>
      <c r="W17" s="45">
        <f t="shared" si="28"/>
        <v>5.3717258931091109E-3</v>
      </c>
      <c r="X17" s="85">
        <f>_xlfn.STDEV.P(O16:O18)</f>
        <v>4.1069743810762711</v>
      </c>
      <c r="Y17" s="86">
        <f t="shared" ref="Y17:Z17" si="29">_xlfn.STDEV.P(P16:P18)</f>
        <v>6.2824370948057711</v>
      </c>
      <c r="Z17" s="87">
        <f t="shared" si="29"/>
        <v>6.7144361254940685</v>
      </c>
    </row>
    <row r="18" spans="1:26" x14ac:dyDescent="0.3">
      <c r="A18">
        <v>93</v>
      </c>
      <c r="B18" s="115">
        <v>5</v>
      </c>
      <c r="C18" s="120">
        <v>25</v>
      </c>
      <c r="D18" s="121">
        <v>10</v>
      </c>
      <c r="E18" s="38">
        <v>35043</v>
      </c>
      <c r="F18" s="38">
        <v>72682</v>
      </c>
      <c r="G18" s="38">
        <v>36046</v>
      </c>
      <c r="H18" s="19">
        <f t="shared" si="2"/>
        <v>3.1141361031086099</v>
      </c>
      <c r="I18" s="19">
        <f t="shared" si="3"/>
        <v>3.6499324222610792</v>
      </c>
      <c r="J18" s="18">
        <f t="shared" si="20"/>
        <v>2.0483007135857685</v>
      </c>
      <c r="K18" s="18">
        <f t="shared" si="21"/>
        <v>7.7853402577715239E-2</v>
      </c>
      <c r="L18" s="18">
        <f t="shared" si="5"/>
        <v>9.1248310556526976E-2</v>
      </c>
      <c r="M18" s="18">
        <f t="shared" si="22"/>
        <v>5.1207517839644209E-2</v>
      </c>
      <c r="N18" s="18">
        <f t="shared" si="23"/>
        <v>0.22030923097388644</v>
      </c>
      <c r="O18" s="10">
        <f>K18*100/I30</f>
        <v>29.569988190292555</v>
      </c>
      <c r="P18" s="10">
        <f t="shared" ref="P18:Q18" si="30">L18*100/J30</f>
        <v>55.126875929110192</v>
      </c>
      <c r="Q18" s="10">
        <f t="shared" si="30"/>
        <v>64.007288257291208</v>
      </c>
    </row>
    <row r="19" spans="1:26" x14ac:dyDescent="0.3">
      <c r="A19">
        <v>96</v>
      </c>
      <c r="B19" s="115">
        <v>0</v>
      </c>
      <c r="C19" s="120">
        <v>25</v>
      </c>
      <c r="D19" s="121">
        <v>10</v>
      </c>
      <c r="E19" s="38">
        <v>0</v>
      </c>
      <c r="F19" s="38">
        <v>0</v>
      </c>
      <c r="G19" s="38">
        <v>0</v>
      </c>
      <c r="H19" s="19">
        <v>0</v>
      </c>
      <c r="I19" s="19">
        <f>(F19-$E$26)/$E$25</f>
        <v>6.8357392988792842E-2</v>
      </c>
      <c r="J19" s="18">
        <f t="shared" si="20"/>
        <v>2.9499248119603458E-3</v>
      </c>
      <c r="K19" s="18">
        <f t="shared" si="21"/>
        <v>0</v>
      </c>
      <c r="L19" s="18">
        <f>I19*C19/1000</f>
        <v>1.7089348247198211E-3</v>
      </c>
      <c r="M19" s="18">
        <f t="shared" si="22"/>
        <v>7.3748120299008655E-5</v>
      </c>
      <c r="N19" s="18">
        <f t="shared" si="23"/>
        <v>1.7826829450188297E-3</v>
      </c>
      <c r="O19" s="10"/>
    </row>
    <row r="20" spans="1:26" x14ac:dyDescent="0.3">
      <c r="A20" t="s">
        <v>62</v>
      </c>
      <c r="B20" s="115">
        <v>3</v>
      </c>
      <c r="C20" s="120">
        <v>23</v>
      </c>
      <c r="D20" s="121">
        <v>0</v>
      </c>
      <c r="E20" s="38">
        <v>161974</v>
      </c>
      <c r="F20" s="38">
        <v>174639</v>
      </c>
      <c r="G20" s="38">
        <v>71294</v>
      </c>
      <c r="H20" s="19">
        <f>(E20-$D$26)/$D$25</f>
        <v>14.018638664929485</v>
      </c>
      <c r="I20" s="19">
        <f>(F20-$E$26)/$E$25</f>
        <v>8.6741013397305284</v>
      </c>
      <c r="J20" s="18">
        <f t="shared" si="20"/>
        <v>4.0483707519450647</v>
      </c>
      <c r="K20" s="18">
        <f t="shared" si="21"/>
        <v>0.32242868929337815</v>
      </c>
      <c r="L20" s="18">
        <f>I20*C20/1000</f>
        <v>0.19950433081380214</v>
      </c>
      <c r="M20" s="18">
        <f t="shared" si="22"/>
        <v>9.3112527294736486E-2</v>
      </c>
      <c r="N20" s="18">
        <f t="shared" si="23"/>
        <v>0.61504554740191686</v>
      </c>
    </row>
    <row r="21" spans="1:26" x14ac:dyDescent="0.3">
      <c r="B21" s="115"/>
      <c r="C21" s="115"/>
      <c r="D21" s="38"/>
      <c r="E21" s="38"/>
      <c r="F21" s="38"/>
      <c r="G21" s="38"/>
      <c r="H21" s="19"/>
      <c r="I21" s="19"/>
      <c r="J21" s="18"/>
      <c r="K21" s="18"/>
      <c r="L21" s="18"/>
      <c r="M21" s="18"/>
      <c r="N21" s="18"/>
    </row>
    <row r="22" spans="1:26" x14ac:dyDescent="0.3">
      <c r="B22" s="115"/>
      <c r="C22" s="115"/>
      <c r="D22" s="38"/>
      <c r="E22" s="38"/>
      <c r="F22" s="38"/>
      <c r="G22" s="38"/>
      <c r="H22" s="19"/>
      <c r="I22" s="19"/>
      <c r="J22" s="18"/>
      <c r="K22" s="18"/>
      <c r="L22" s="18"/>
      <c r="M22" s="18"/>
      <c r="N22" s="18"/>
    </row>
    <row r="24" spans="1:26" x14ac:dyDescent="0.3">
      <c r="D24" t="s">
        <v>16</v>
      </c>
      <c r="E24" t="s">
        <v>17</v>
      </c>
      <c r="F24" t="s">
        <v>18</v>
      </c>
    </row>
    <row r="25" spans="1:26" x14ac:dyDescent="0.3">
      <c r="C25" t="s">
        <v>20</v>
      </c>
      <c r="D25" s="10">
        <v>11640.237533109861</v>
      </c>
      <c r="E25" s="10">
        <v>20293.306549763307</v>
      </c>
      <c r="F25" s="10">
        <v>17623.382843590192</v>
      </c>
      <c r="I25" s="80"/>
      <c r="J25" s="81" t="s">
        <v>57</v>
      </c>
      <c r="K25" s="82"/>
    </row>
    <row r="26" spans="1:26" x14ac:dyDescent="0.3">
      <c r="C26" t="s">
        <v>21</v>
      </c>
      <c r="D26" s="10">
        <v>-1206.2839506173186</v>
      </c>
      <c r="E26" s="10">
        <v>-1387.1975308642141</v>
      </c>
      <c r="F26" s="10">
        <v>-51.987654320982983</v>
      </c>
      <c r="H26" s="69"/>
      <c r="I26" s="113" t="s">
        <v>16</v>
      </c>
      <c r="J26" s="113" t="s">
        <v>17</v>
      </c>
      <c r="K26" s="70" t="s">
        <v>18</v>
      </c>
    </row>
    <row r="27" spans="1:26" x14ac:dyDescent="0.3">
      <c r="H27" s="21" t="s">
        <v>52</v>
      </c>
      <c r="I27" s="71">
        <v>0.26610483376891675</v>
      </c>
      <c r="J27" s="71">
        <v>0.16922392140129849</v>
      </c>
      <c r="K27" s="72">
        <v>8.1021718021052735E-2</v>
      </c>
    </row>
    <row r="28" spans="1:26" x14ac:dyDescent="0.3">
      <c r="C28" t="s">
        <v>23</v>
      </c>
      <c r="H28" s="21" t="s">
        <v>53</v>
      </c>
      <c r="I28" s="71">
        <v>0.38462142264985449</v>
      </c>
      <c r="J28" s="71">
        <v>0.15562561767371377</v>
      </c>
      <c r="K28" s="72">
        <v>8.2078623568565143E-2</v>
      </c>
    </row>
    <row r="29" spans="1:26" x14ac:dyDescent="0.3">
      <c r="C29" t="s">
        <v>30</v>
      </c>
      <c r="H29" s="21" t="s">
        <v>54</v>
      </c>
      <c r="I29" s="71">
        <v>0.26407607898122443</v>
      </c>
      <c r="J29" s="71">
        <v>0.16725761860078148</v>
      </c>
      <c r="K29" s="72">
        <v>8.0432156046652617E-2</v>
      </c>
    </row>
    <row r="30" spans="1:26" x14ac:dyDescent="0.3">
      <c r="C30" t="s">
        <v>31</v>
      </c>
      <c r="H30" s="73" t="s">
        <v>55</v>
      </c>
      <c r="I30" s="74">
        <v>0.2632852001045895</v>
      </c>
      <c r="J30" s="74">
        <v>0.16552418220446002</v>
      </c>
      <c r="K30" s="75">
        <v>8.0002636002644664E-2</v>
      </c>
    </row>
    <row r="31" spans="1:26" x14ac:dyDescent="0.3">
      <c r="I31" s="27"/>
      <c r="J31" s="27"/>
      <c r="K31" s="27"/>
    </row>
  </sheetData>
  <mergeCells count="6">
    <mergeCell ref="X2:Z2"/>
    <mergeCell ref="E2:G2"/>
    <mergeCell ref="H2:J2"/>
    <mergeCell ref="K2:N2"/>
    <mergeCell ref="O2:Q2"/>
    <mergeCell ref="R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Soils</vt:lpstr>
      <vt:lpstr>Standards</vt:lpstr>
      <vt:lpstr>0 days</vt:lpstr>
      <vt:lpstr>1 day</vt:lpstr>
      <vt:lpstr>3 days</vt:lpstr>
      <vt:lpstr>7 days</vt:lpstr>
      <vt:lpstr>15 days</vt:lpstr>
      <vt:lpstr>28 days</vt:lpstr>
      <vt:lpstr>56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2022-08-12T09:43:16Z</dcterms:modified>
</cp:coreProperties>
</file>