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A33D2940-DAF5-40F6-9BDE-5C04FF63FDA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tandards" sheetId="1" r:id="rId1"/>
    <sheet name="Col. E" sheetId="3" r:id="rId2"/>
    <sheet name="Col F" sheetId="5" r:id="rId3"/>
    <sheet name="Col. G" sheetId="2" r:id="rId4"/>
    <sheet name="Average" sheetId="4" r:id="rId5"/>
    <sheet name="NTO- GS (2)" sheetId="8" r:id="rId6"/>
    <sheet name="DNAN- GS  (2)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9" l="1"/>
  <c r="D16" i="9"/>
  <c r="G15" i="9"/>
  <c r="D15" i="9"/>
  <c r="G14" i="9"/>
  <c r="D14" i="9"/>
  <c r="G13" i="9"/>
  <c r="D13" i="9"/>
  <c r="G12" i="9"/>
  <c r="D12" i="9"/>
  <c r="G11" i="9"/>
  <c r="D11" i="9"/>
  <c r="G10" i="9"/>
  <c r="D10" i="9"/>
  <c r="G9" i="9"/>
  <c r="D9" i="9"/>
  <c r="G8" i="9"/>
  <c r="D8" i="9"/>
  <c r="G7" i="9"/>
  <c r="D7" i="9"/>
  <c r="G6" i="9"/>
  <c r="D6" i="9"/>
  <c r="G5" i="9"/>
  <c r="D5" i="9"/>
  <c r="E6" i="9" s="1"/>
  <c r="E7" i="9" s="1"/>
  <c r="E8" i="9" s="1"/>
  <c r="E9" i="9" s="1"/>
  <c r="E10" i="9" s="1"/>
  <c r="E11" i="9" s="1"/>
  <c r="E12" i="9" s="1"/>
  <c r="E13" i="9" s="1"/>
  <c r="E14" i="9" s="1"/>
  <c r="E15" i="9" s="1"/>
  <c r="E16" i="9" s="1"/>
  <c r="G16" i="8"/>
  <c r="D16" i="8"/>
  <c r="G15" i="8"/>
  <c r="D15" i="8"/>
  <c r="G14" i="8"/>
  <c r="D14" i="8"/>
  <c r="G13" i="8"/>
  <c r="D13" i="8"/>
  <c r="G12" i="8"/>
  <c r="D12" i="8"/>
  <c r="G11" i="8"/>
  <c r="D11" i="8"/>
  <c r="G10" i="8"/>
  <c r="D10" i="8"/>
  <c r="G9" i="8"/>
  <c r="D9" i="8"/>
  <c r="G8" i="8"/>
  <c r="D8" i="8"/>
  <c r="G7" i="8"/>
  <c r="D7" i="8"/>
  <c r="G6" i="8"/>
  <c r="D6" i="8"/>
  <c r="G5" i="8"/>
  <c r="D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K16" i="2"/>
  <c r="L16" i="2"/>
  <c r="J16" i="2"/>
  <c r="C23" i="5" l="1"/>
  <c r="C24" i="5"/>
  <c r="J16" i="5"/>
  <c r="C23" i="4"/>
  <c r="G5" i="5" l="1"/>
  <c r="G4" i="5"/>
  <c r="G8" i="5" l="1"/>
  <c r="G7" i="5"/>
  <c r="G6" i="5"/>
  <c r="G12" i="5"/>
  <c r="G10" i="5"/>
  <c r="G15" i="5"/>
  <c r="G14" i="5"/>
  <c r="G13" i="5"/>
  <c r="G11" i="5"/>
  <c r="G9" i="5"/>
  <c r="G5" i="2"/>
  <c r="J4" i="3"/>
  <c r="I5" i="3"/>
  <c r="I6" i="3"/>
  <c r="I7" i="3"/>
  <c r="I8" i="3"/>
  <c r="I9" i="3"/>
  <c r="I10" i="3"/>
  <c r="I11" i="3"/>
  <c r="I12" i="3"/>
  <c r="I13" i="3"/>
  <c r="I14" i="3"/>
  <c r="I15" i="3"/>
  <c r="I4" i="3"/>
  <c r="H6" i="3"/>
  <c r="G5" i="3"/>
  <c r="J5" i="3" s="1"/>
  <c r="G22" i="4" l="1"/>
  <c r="G21" i="4"/>
  <c r="G23" i="4"/>
  <c r="G20" i="4"/>
  <c r="F21" i="4"/>
  <c r="F23" i="4"/>
  <c r="F20" i="4"/>
  <c r="H6" i="5"/>
  <c r="K6" i="5" s="1"/>
  <c r="H7" i="5"/>
  <c r="K7" i="5" s="1"/>
  <c r="H8" i="5"/>
  <c r="K8" i="5" s="1"/>
  <c r="H9" i="5"/>
  <c r="K9" i="5" s="1"/>
  <c r="H10" i="5"/>
  <c r="K10" i="5" s="1"/>
  <c r="H11" i="5"/>
  <c r="K11" i="5" s="1"/>
  <c r="H12" i="5"/>
  <c r="K12" i="5" s="1"/>
  <c r="H13" i="5"/>
  <c r="K13" i="5" s="1"/>
  <c r="H14" i="5"/>
  <c r="K14" i="5" s="1"/>
  <c r="H15" i="5"/>
  <c r="Q15" i="4"/>
  <c r="P15" i="4"/>
  <c r="Q14" i="4"/>
  <c r="P14" i="4"/>
  <c r="Q13" i="4"/>
  <c r="P13" i="4"/>
  <c r="Q12" i="4"/>
  <c r="P12" i="4"/>
  <c r="Q11" i="4"/>
  <c r="P11" i="4"/>
  <c r="Q10" i="4"/>
  <c r="P10" i="4"/>
  <c r="Q9" i="4"/>
  <c r="P9" i="4"/>
  <c r="Q8" i="4"/>
  <c r="P8" i="4"/>
  <c r="Q7" i="4"/>
  <c r="P7" i="4"/>
  <c r="Q6" i="4"/>
  <c r="P6" i="4"/>
  <c r="Q5" i="4"/>
  <c r="P5" i="4"/>
  <c r="Q4" i="4"/>
  <c r="P4" i="4"/>
  <c r="L5" i="4"/>
  <c r="L6" i="4"/>
  <c r="L7" i="4"/>
  <c r="L8" i="4"/>
  <c r="L9" i="4"/>
  <c r="L10" i="4"/>
  <c r="L11" i="4"/>
  <c r="L12" i="4"/>
  <c r="L13" i="4"/>
  <c r="L14" i="4"/>
  <c r="L15" i="4"/>
  <c r="L4" i="4"/>
  <c r="K5" i="4"/>
  <c r="K6" i="4"/>
  <c r="K7" i="4"/>
  <c r="K8" i="4"/>
  <c r="K9" i="4"/>
  <c r="K10" i="4"/>
  <c r="K11" i="4"/>
  <c r="K12" i="4"/>
  <c r="K13" i="4"/>
  <c r="K14" i="4"/>
  <c r="K15" i="4"/>
  <c r="K4" i="4"/>
  <c r="G5" i="4"/>
  <c r="G6" i="4"/>
  <c r="G7" i="4"/>
  <c r="G8" i="4"/>
  <c r="G9" i="4"/>
  <c r="G10" i="4"/>
  <c r="G11" i="4"/>
  <c r="G12" i="4"/>
  <c r="G13" i="4"/>
  <c r="G14" i="4"/>
  <c r="G15" i="4"/>
  <c r="G4" i="4"/>
  <c r="F5" i="4"/>
  <c r="F6" i="4"/>
  <c r="F7" i="4"/>
  <c r="F8" i="4"/>
  <c r="F9" i="4"/>
  <c r="F10" i="4"/>
  <c r="F11" i="4"/>
  <c r="F12" i="4"/>
  <c r="F13" i="4"/>
  <c r="F14" i="4"/>
  <c r="F15" i="4"/>
  <c r="F4" i="4"/>
  <c r="C22" i="5"/>
  <c r="C21" i="5" s="1"/>
  <c r="C16" i="5"/>
  <c r="I15" i="5"/>
  <c r="L15" i="5" s="1"/>
  <c r="K15" i="5"/>
  <c r="J15" i="5"/>
  <c r="I14" i="5"/>
  <c r="L14" i="5" s="1"/>
  <c r="J14" i="5"/>
  <c r="I13" i="5"/>
  <c r="L13" i="5" s="1"/>
  <c r="J13" i="5"/>
  <c r="I12" i="5"/>
  <c r="L12" i="5" s="1"/>
  <c r="J12" i="5"/>
  <c r="I11" i="5"/>
  <c r="L11" i="5" s="1"/>
  <c r="J11" i="5"/>
  <c r="I10" i="5"/>
  <c r="L10" i="5" s="1"/>
  <c r="J10" i="5"/>
  <c r="I9" i="5"/>
  <c r="L9" i="5" s="1"/>
  <c r="J9" i="5"/>
  <c r="I8" i="5"/>
  <c r="L8" i="5" s="1"/>
  <c r="J8" i="5"/>
  <c r="I7" i="5"/>
  <c r="L7" i="5" s="1"/>
  <c r="J7" i="5"/>
  <c r="I6" i="5"/>
  <c r="L6" i="5" s="1"/>
  <c r="J6" i="5"/>
  <c r="K5" i="5"/>
  <c r="I5" i="5"/>
  <c r="L5" i="5" s="1"/>
  <c r="J5" i="5"/>
  <c r="I4" i="5"/>
  <c r="L4" i="5" s="1"/>
  <c r="J4" i="5"/>
  <c r="C22" i="3"/>
  <c r="C21" i="3" s="1"/>
  <c r="L8" i="3"/>
  <c r="L9" i="3"/>
  <c r="L10" i="3"/>
  <c r="C16" i="3"/>
  <c r="L15" i="3"/>
  <c r="H15" i="3"/>
  <c r="K15" i="3" s="1"/>
  <c r="G15" i="3"/>
  <c r="J15" i="3" s="1"/>
  <c r="L14" i="3"/>
  <c r="H14" i="3"/>
  <c r="K14" i="3" s="1"/>
  <c r="G14" i="3"/>
  <c r="J14" i="3" s="1"/>
  <c r="L13" i="3"/>
  <c r="H13" i="3"/>
  <c r="K13" i="3" s="1"/>
  <c r="G13" i="3"/>
  <c r="J13" i="3" s="1"/>
  <c r="L12" i="3"/>
  <c r="H12" i="3"/>
  <c r="K12" i="3" s="1"/>
  <c r="G12" i="3"/>
  <c r="J12" i="3" s="1"/>
  <c r="L11" i="3"/>
  <c r="H11" i="3"/>
  <c r="K11" i="3" s="1"/>
  <c r="G11" i="3"/>
  <c r="J11" i="3" s="1"/>
  <c r="H10" i="3"/>
  <c r="K10" i="3" s="1"/>
  <c r="G10" i="3"/>
  <c r="J10" i="3" s="1"/>
  <c r="H9" i="3"/>
  <c r="K9" i="3" s="1"/>
  <c r="G9" i="3"/>
  <c r="J9" i="3" s="1"/>
  <c r="H8" i="3"/>
  <c r="K8" i="3" s="1"/>
  <c r="G8" i="3"/>
  <c r="J8" i="3" s="1"/>
  <c r="L7" i="3"/>
  <c r="H7" i="3"/>
  <c r="K7" i="3" s="1"/>
  <c r="G7" i="3"/>
  <c r="J7" i="3" s="1"/>
  <c r="L6" i="3"/>
  <c r="K6" i="3"/>
  <c r="G6" i="3"/>
  <c r="J6" i="3" s="1"/>
  <c r="K5" i="3"/>
  <c r="L5" i="3"/>
  <c r="K4" i="3"/>
  <c r="L4" i="3"/>
  <c r="K5" i="2"/>
  <c r="K4" i="2"/>
  <c r="I5" i="2"/>
  <c r="L5" i="2" s="1"/>
  <c r="I6" i="2"/>
  <c r="L6" i="2" s="1"/>
  <c r="I7" i="2"/>
  <c r="L7" i="2" s="1"/>
  <c r="I8" i="2"/>
  <c r="L8" i="2" s="1"/>
  <c r="I9" i="2"/>
  <c r="L9" i="2" s="1"/>
  <c r="I10" i="2"/>
  <c r="L10" i="2" s="1"/>
  <c r="I11" i="2"/>
  <c r="L11" i="2" s="1"/>
  <c r="I12" i="2"/>
  <c r="L12" i="2" s="1"/>
  <c r="I13" i="2"/>
  <c r="L13" i="2" s="1"/>
  <c r="I14" i="2"/>
  <c r="L14" i="2" s="1"/>
  <c r="I15" i="2"/>
  <c r="L15" i="2" s="1"/>
  <c r="I4" i="2"/>
  <c r="L4" i="2" s="1"/>
  <c r="H6" i="2"/>
  <c r="K6" i="2" s="1"/>
  <c r="H7" i="2"/>
  <c r="K7" i="2" s="1"/>
  <c r="H8" i="2"/>
  <c r="K8" i="2" s="1"/>
  <c r="H9" i="2"/>
  <c r="K9" i="2" s="1"/>
  <c r="H10" i="2"/>
  <c r="K10" i="2" s="1"/>
  <c r="H11" i="2"/>
  <c r="K11" i="2" s="1"/>
  <c r="H12" i="2"/>
  <c r="K12" i="2" s="1"/>
  <c r="H13" i="2"/>
  <c r="K13" i="2" s="1"/>
  <c r="H14" i="2"/>
  <c r="K14" i="2" s="1"/>
  <c r="H15" i="2"/>
  <c r="K15" i="2" s="1"/>
  <c r="J5" i="2"/>
  <c r="G6" i="2"/>
  <c r="J6" i="2" s="1"/>
  <c r="G7" i="2"/>
  <c r="J7" i="2" s="1"/>
  <c r="G8" i="2"/>
  <c r="J8" i="2" s="1"/>
  <c r="G9" i="2"/>
  <c r="J9" i="2" s="1"/>
  <c r="G10" i="2"/>
  <c r="J10" i="2" s="1"/>
  <c r="G11" i="2"/>
  <c r="J11" i="2" s="1"/>
  <c r="G12" i="2"/>
  <c r="J12" i="2" s="1"/>
  <c r="G13" i="2"/>
  <c r="J13" i="2" s="1"/>
  <c r="G14" i="2"/>
  <c r="J14" i="2" s="1"/>
  <c r="G15" i="2"/>
  <c r="J15" i="2" s="1"/>
  <c r="G4" i="2"/>
  <c r="J4" i="2" s="1"/>
  <c r="C22" i="2"/>
  <c r="C21" i="2" s="1"/>
  <c r="C16" i="2"/>
  <c r="S7" i="1"/>
  <c r="D25" i="1"/>
  <c r="D26" i="1"/>
  <c r="D27" i="1"/>
  <c r="H12" i="1"/>
  <c r="D12" i="1"/>
  <c r="D13" i="1"/>
  <c r="D14" i="1"/>
  <c r="D24" i="1"/>
  <c r="H24" i="1" s="1"/>
  <c r="B21" i="1"/>
  <c r="D11" i="1"/>
  <c r="H11" i="1" s="1"/>
  <c r="B8" i="1"/>
  <c r="H25" i="1" l="1"/>
  <c r="F22" i="4"/>
  <c r="L16" i="5"/>
  <c r="K16" i="5"/>
  <c r="C25" i="5" s="1"/>
  <c r="J16" i="3"/>
  <c r="K16" i="3"/>
  <c r="L16" i="3"/>
  <c r="C23" i="2" l="1"/>
  <c r="C24" i="2" s="1"/>
  <c r="C23" i="3"/>
  <c r="C25" i="3" s="1"/>
  <c r="C26" i="3" s="1"/>
  <c r="C25" i="2" l="1"/>
  <c r="C26" i="2" s="1"/>
  <c r="C26" i="5"/>
  <c r="C24" i="3"/>
</calcChain>
</file>

<file path=xl/sharedStrings.xml><?xml version="1.0" encoding="utf-8"?>
<sst xmlns="http://schemas.openxmlformats.org/spreadsheetml/2006/main" count="212" uniqueCount="78">
  <si>
    <t>SANDARDS</t>
  </si>
  <si>
    <t>NTO standards</t>
  </si>
  <si>
    <t>Stock</t>
  </si>
  <si>
    <t>m (mg)</t>
  </si>
  <si>
    <t>V (1L)</t>
  </si>
  <si>
    <t>C (ppm)</t>
  </si>
  <si>
    <t>Standards</t>
  </si>
  <si>
    <t>V final (mL)</t>
  </si>
  <si>
    <t>V (stock) mL</t>
  </si>
  <si>
    <t>Area</t>
  </si>
  <si>
    <t>Blank</t>
  </si>
  <si>
    <t>DNAN standards</t>
  </si>
  <si>
    <t>Blamk</t>
  </si>
  <si>
    <t>40 ppm dissolution prepared for Kd</t>
  </si>
  <si>
    <t>slope</t>
  </si>
  <si>
    <t>inter</t>
  </si>
  <si>
    <t>10 ppm dissolution prepared for Kd</t>
  </si>
  <si>
    <t>RDX</t>
  </si>
  <si>
    <t>Will</t>
  </si>
  <si>
    <t>area</t>
  </si>
  <si>
    <t>V (L)</t>
  </si>
  <si>
    <t>Sample</t>
  </si>
  <si>
    <t>Time (min)</t>
  </si>
  <si>
    <t>Vol (ml)</t>
  </si>
  <si>
    <t>Total</t>
  </si>
  <si>
    <t>HPLC- AREA</t>
  </si>
  <si>
    <t>NTO</t>
  </si>
  <si>
    <t>DNAN</t>
  </si>
  <si>
    <t>Initial mass (g)</t>
  </si>
  <si>
    <t>% dissolved</t>
  </si>
  <si>
    <t>% solid</t>
  </si>
  <si>
    <t>Grav: Final mass (g)</t>
  </si>
  <si>
    <t>HPLC finnal mass (g)</t>
  </si>
  <si>
    <t>interc</t>
  </si>
  <si>
    <t>mass (mg)</t>
  </si>
  <si>
    <t>Conc (ppm)</t>
  </si>
  <si>
    <t>Rain water --&gt; no signal</t>
  </si>
  <si>
    <t>HPLC dissolved mass</t>
  </si>
  <si>
    <t>HPLC diss. mass (%)</t>
  </si>
  <si>
    <t>HPLC solid</t>
  </si>
  <si>
    <t>COLUMN C - SAND</t>
  </si>
  <si>
    <t>Vol (mL)</t>
  </si>
  <si>
    <t>A</t>
  </si>
  <si>
    <t>B</t>
  </si>
  <si>
    <t>C</t>
  </si>
  <si>
    <t>Average</t>
  </si>
  <si>
    <t>SD</t>
  </si>
  <si>
    <t>NTO (mg/L)</t>
  </si>
  <si>
    <t>DNAN (mg/L)</t>
  </si>
  <si>
    <t>Grav</t>
  </si>
  <si>
    <t>HPLC</t>
  </si>
  <si>
    <t>Flakes (%)</t>
  </si>
  <si>
    <t>Dissolved</t>
  </si>
  <si>
    <t>Solid</t>
  </si>
  <si>
    <t>Experimental</t>
  </si>
  <si>
    <t>Goldsim</t>
  </si>
  <si>
    <t>Time</t>
  </si>
  <si>
    <t>Vol</t>
  </si>
  <si>
    <t>Mean</t>
  </si>
  <si>
    <t>Max</t>
  </si>
  <si>
    <t>Min</t>
  </si>
  <si>
    <t>NTO: comparison between experimental breakthrough and GoldSim predictions</t>
  </si>
  <si>
    <t>Vol (L)</t>
  </si>
  <si>
    <t>NTO (ppm)</t>
  </si>
  <si>
    <t>Cum</t>
  </si>
  <si>
    <t>SD (l)</t>
  </si>
  <si>
    <t>DNAN (ppm)</t>
  </si>
  <si>
    <t>DNAN: comparison between experimental breakthrough and GoldSim predictions</t>
  </si>
  <si>
    <t>Flakes - Loam 1</t>
  </si>
  <si>
    <t>Flakes - Loam 3</t>
  </si>
  <si>
    <t>Flakes - Loam 2</t>
  </si>
  <si>
    <t>COLUMN E loam</t>
  </si>
  <si>
    <t>COLUMN G- LOAM</t>
  </si>
  <si>
    <t>E</t>
  </si>
  <si>
    <t>F</t>
  </si>
  <si>
    <t>G</t>
  </si>
  <si>
    <t>Kd=0.98 l/kg</t>
  </si>
  <si>
    <t>Kd=0.3 l/kg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</si>
</sst>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5" tint="-0.49998474074526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left" vertical="top"/>
    </xf>
    <xf numFmtId="0" fontId="0" fillId="4" borderId="0" xfId="0" applyFill="1"/>
    <xf numFmtId="0" fontId="0" fillId="3" borderId="0" xfId="0" applyFill="1"/>
    <xf numFmtId="1" fontId="0" fillId="7" borderId="0" xfId="0" applyNumberFormat="1" applyFill="1" applyAlignment="1">
      <alignment horizontal="center"/>
    </xf>
    <xf numFmtId="0" fontId="0" fillId="9" borderId="0" xfId="0" applyFill="1"/>
    <xf numFmtId="0" fontId="1" fillId="10" borderId="0" xfId="0" applyFont="1" applyFill="1"/>
    <xf numFmtId="2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2" fontId="0" fillId="0" borderId="0" xfId="0" applyNumberFormat="1" applyBorder="1"/>
    <xf numFmtId="164" fontId="0" fillId="0" borderId="0" xfId="0" applyNumberFormat="1" applyBorder="1"/>
    <xf numFmtId="1" fontId="0" fillId="0" borderId="0" xfId="0" applyNumberFormat="1" applyBorder="1"/>
    <xf numFmtId="1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" fontId="1" fillId="0" borderId="0" xfId="0" applyNumberFormat="1" applyFont="1"/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9" xfId="0" applyBorder="1"/>
    <xf numFmtId="1" fontId="0" fillId="0" borderId="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0" fillId="0" borderId="9" xfId="0" applyNumberFormat="1" applyBorder="1"/>
    <xf numFmtId="165" fontId="0" fillId="0" borderId="9" xfId="0" applyNumberFormat="1" applyBorder="1"/>
    <xf numFmtId="0" fontId="0" fillId="0" borderId="10" xfId="0" applyBorder="1"/>
    <xf numFmtId="1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/>
    <xf numFmtId="165" fontId="0" fillId="0" borderId="10" xfId="0" applyNumberFormat="1" applyBorder="1"/>
    <xf numFmtId="0" fontId="0" fillId="0" borderId="0" xfId="0" applyFill="1" applyBorder="1"/>
    <xf numFmtId="1" fontId="0" fillId="0" borderId="9" xfId="0" applyNumberFormat="1" applyBorder="1"/>
    <xf numFmtId="0" fontId="0" fillId="0" borderId="0" xfId="0" applyAlignment="1"/>
    <xf numFmtId="0" fontId="2" fillId="11" borderId="0" xfId="0" applyFont="1" applyFill="1"/>
    <xf numFmtId="0" fontId="0" fillId="12" borderId="0" xfId="0" applyFill="1"/>
    <xf numFmtId="2" fontId="0" fillId="0" borderId="0" xfId="0" applyNumberFormat="1" applyBorder="1" applyAlignment="1">
      <alignment horizontal="center"/>
    </xf>
    <xf numFmtId="0" fontId="0" fillId="0" borderId="9" xfId="0" applyFill="1" applyBorder="1"/>
    <xf numFmtId="0" fontId="0" fillId="0" borderId="10" xfId="0" applyFill="1" applyBorder="1"/>
    <xf numFmtId="166" fontId="0" fillId="0" borderId="0" xfId="0" applyNumberFormat="1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8" xfId="0" applyNumberFormat="1" applyBorder="1"/>
    <xf numFmtId="2" fontId="0" fillId="0" borderId="8" xfId="0" applyNumberFormat="1" applyBorder="1"/>
    <xf numFmtId="164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11" fontId="0" fillId="0" borderId="0" xfId="0" applyNumberFormat="1"/>
    <xf numFmtId="0" fontId="1" fillId="2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8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NTO standards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4248906386701659E-2"/>
                  <c:y val="0.3392913385826771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Standards!$D$11:$D$14</c:f>
              <c:numCache>
                <c:formatCode>0.0</c:formatCode>
                <c:ptCount val="4"/>
                <c:pt idx="0" formatCode="0">
                  <c:v>0</c:v>
                </c:pt>
                <c:pt idx="1">
                  <c:v>4.8929999999999998</c:v>
                </c:pt>
                <c:pt idx="2">
                  <c:v>9.7859999999999996</c:v>
                </c:pt>
                <c:pt idx="3">
                  <c:v>19.571999999999999</c:v>
                </c:pt>
              </c:numCache>
            </c:numRef>
          </c:xVal>
          <c:yVal>
            <c:numRef>
              <c:f>Standards!$E$11:$E$14</c:f>
              <c:numCache>
                <c:formatCode>General</c:formatCode>
                <c:ptCount val="4"/>
                <c:pt idx="0">
                  <c:v>0</c:v>
                </c:pt>
                <c:pt idx="1">
                  <c:v>26074</c:v>
                </c:pt>
                <c:pt idx="2">
                  <c:v>57295</c:v>
                </c:pt>
                <c:pt idx="3">
                  <c:v>113809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75-4395-AE60-C58474F40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95568"/>
        <c:axId val="56887248"/>
      </c:scatterChart>
      <c:valAx>
        <c:axId val="56895568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Conc (ppm)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7248"/>
        <c:crosses val="autoZero"/>
        <c:crossBetween val="midCat"/>
      </c:valAx>
      <c:valAx>
        <c:axId val="5688724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Area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95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NTO- Loam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648148148148147"/>
          <c:w val="0.7770710848643918"/>
          <c:h val="0.63794765237678619"/>
        </c:manualLayout>
      </c:layout>
      <c:scatterChart>
        <c:scatterStyle val="smoothMarker"/>
        <c:varyColors val="0"/>
        <c:ser>
          <c:idx val="1"/>
          <c:order val="1"/>
          <c:tx>
            <c:strRef>
              <c:f>'NTO- GS (2)'!$P$4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'NTO- GS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'NTO- GS (2)'!$P$5:$P$20</c:f>
              <c:numCache>
                <c:formatCode>General</c:formatCode>
                <c:ptCount val="16"/>
                <c:pt idx="0">
                  <c:v>0</c:v>
                </c:pt>
                <c:pt idx="1">
                  <c:v>10.37</c:v>
                </c:pt>
                <c:pt idx="2">
                  <c:v>20.13</c:v>
                </c:pt>
                <c:pt idx="3">
                  <c:v>17.32</c:v>
                </c:pt>
                <c:pt idx="4">
                  <c:v>11.52</c:v>
                </c:pt>
                <c:pt idx="5">
                  <c:v>5.1879999999999997</c:v>
                </c:pt>
                <c:pt idx="6">
                  <c:v>2.8540000000000001</c:v>
                </c:pt>
                <c:pt idx="7">
                  <c:v>2.2599999999999998</c:v>
                </c:pt>
                <c:pt idx="8">
                  <c:v>2.1139999999999999</c:v>
                </c:pt>
                <c:pt idx="9">
                  <c:v>2.0939999999999999</c:v>
                </c:pt>
                <c:pt idx="10">
                  <c:v>2.0920000000000001</c:v>
                </c:pt>
                <c:pt idx="11">
                  <c:v>2.0910000000000002</c:v>
                </c:pt>
                <c:pt idx="12">
                  <c:v>2.0910000000000002</c:v>
                </c:pt>
                <c:pt idx="13">
                  <c:v>2.0910000000000002</c:v>
                </c:pt>
                <c:pt idx="14">
                  <c:v>2.0910000000000002</c:v>
                </c:pt>
                <c:pt idx="15">
                  <c:v>2.0910000000000002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94-46DB-9DEE-7BF12643E81D}"/>
            </c:ext>
          </c:extLst>
        </c:ser>
        <c:ser>
          <c:idx val="2"/>
          <c:order val="2"/>
          <c:tx>
            <c:strRef>
              <c:f>'NTO- GS (2)'!$Q$4</c:f>
              <c:strCache>
                <c:ptCount val="1"/>
                <c:pt idx="0">
                  <c:v>Max</c:v>
                </c:pt>
              </c:strCache>
            </c:strRef>
          </c:tx>
          <c:spPr>
            <a:ln>
              <a:solidFill>
                <a:schemeClr val="accent6"/>
              </a:solidFill>
              <a:prstDash val="sysDash"/>
            </a:ln>
          </c:spPr>
          <c:marker>
            <c:symbol val="none"/>
          </c:marker>
          <c:xVal>
            <c:numRef>
              <c:f>'NTO- GS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'NTO- GS (2)'!$Q$5:$Q$20</c:f>
              <c:numCache>
                <c:formatCode>General</c:formatCode>
                <c:ptCount val="16"/>
                <c:pt idx="0">
                  <c:v>0</c:v>
                </c:pt>
                <c:pt idx="1">
                  <c:v>12.43</c:v>
                </c:pt>
                <c:pt idx="2">
                  <c:v>25.06</c:v>
                </c:pt>
                <c:pt idx="3">
                  <c:v>25.76</c:v>
                </c:pt>
                <c:pt idx="4">
                  <c:v>18.48</c:v>
                </c:pt>
                <c:pt idx="5">
                  <c:v>8.2729999999999997</c:v>
                </c:pt>
                <c:pt idx="6">
                  <c:v>4.3529999999999998</c:v>
                </c:pt>
                <c:pt idx="7">
                  <c:v>3.7429999999999999</c:v>
                </c:pt>
                <c:pt idx="8">
                  <c:v>3.6219999999999999</c:v>
                </c:pt>
                <c:pt idx="9">
                  <c:v>3.6</c:v>
                </c:pt>
                <c:pt idx="10">
                  <c:v>3.5960000000000001</c:v>
                </c:pt>
                <c:pt idx="11">
                  <c:v>3.5950000000000002</c:v>
                </c:pt>
                <c:pt idx="12">
                  <c:v>3.5950000000000002</c:v>
                </c:pt>
                <c:pt idx="13">
                  <c:v>3.5950000000000002</c:v>
                </c:pt>
                <c:pt idx="14">
                  <c:v>3.5950000000000002</c:v>
                </c:pt>
                <c:pt idx="15">
                  <c:v>3.5950000000000002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294-46DB-9DEE-7BF12643E81D}"/>
            </c:ext>
          </c:extLst>
        </c:ser>
        <c:ser>
          <c:idx val="3"/>
          <c:order val="3"/>
          <c:tx>
            <c:strRef>
              <c:f>'NTO- GS (2)'!$R$4</c:f>
              <c:strCache>
                <c:ptCount val="1"/>
                <c:pt idx="0">
                  <c:v>Min</c:v>
                </c:pt>
              </c:strCache>
            </c:strRef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'NTO- GS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'NTO- GS (2)'!$R$5:$R$20</c:f>
              <c:numCache>
                <c:formatCode>General</c:formatCode>
                <c:ptCount val="16"/>
                <c:pt idx="0">
                  <c:v>0</c:v>
                </c:pt>
                <c:pt idx="1">
                  <c:v>8.1539999999999999</c:v>
                </c:pt>
                <c:pt idx="2">
                  <c:v>15.98</c:v>
                </c:pt>
                <c:pt idx="3">
                  <c:v>8.9979999999999993</c:v>
                </c:pt>
                <c:pt idx="4">
                  <c:v>4.4980000000000002</c:v>
                </c:pt>
                <c:pt idx="5">
                  <c:v>2.2549999999999999</c:v>
                </c:pt>
                <c:pt idx="6">
                  <c:v>0.92320000000000002</c:v>
                </c:pt>
                <c:pt idx="7">
                  <c:v>0.59650000000000003</c:v>
                </c:pt>
                <c:pt idx="8">
                  <c:v>0.53200000000000003</c:v>
                </c:pt>
                <c:pt idx="9">
                  <c:v>0.52029999999999998</c:v>
                </c:pt>
                <c:pt idx="10">
                  <c:v>0.51819999999999999</c:v>
                </c:pt>
                <c:pt idx="11">
                  <c:v>0.51790000000000003</c:v>
                </c:pt>
                <c:pt idx="12">
                  <c:v>0.51780000000000004</c:v>
                </c:pt>
                <c:pt idx="13">
                  <c:v>0.51780000000000004</c:v>
                </c:pt>
                <c:pt idx="14">
                  <c:v>0.51780000000000004</c:v>
                </c:pt>
                <c:pt idx="15">
                  <c:v>0.51780000000000004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294-46DB-9DEE-7BF12643E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plus>
            <c:min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'NTO- GS (2)'!$B$5:$B$16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'NTO- GS (2)'!$H$5:$H$16</c:f>
              <c:numCache>
                <c:formatCode>0</c:formatCode>
                <c:ptCount val="12"/>
                <c:pt idx="0" formatCode="0.0">
                  <c:v>9.9359990591555591E-2</c:v>
                </c:pt>
                <c:pt idx="1">
                  <c:v>9.9690424637231292</c:v>
                </c:pt>
                <c:pt idx="2" formatCode="0.0">
                  <c:v>19.664684098326408</c:v>
                </c:pt>
                <c:pt idx="3" formatCode="0.0">
                  <c:v>14.912687409553078</c:v>
                </c:pt>
                <c:pt idx="4" formatCode="0.0">
                  <c:v>9.7894752581443445</c:v>
                </c:pt>
                <c:pt idx="5" formatCode="0.0">
                  <c:v>7.6162202344999379</c:v>
                </c:pt>
                <c:pt idx="6" formatCode="0.0">
                  <c:v>5.4806840083273718</c:v>
                </c:pt>
                <c:pt idx="7" formatCode="0.0">
                  <c:v>6.31992700560573</c:v>
                </c:pt>
                <c:pt idx="8" formatCode="0.0">
                  <c:v>4.3161611403785205</c:v>
                </c:pt>
                <c:pt idx="9" formatCode="0.0">
                  <c:v>3.0985027696303962</c:v>
                </c:pt>
                <c:pt idx="10" formatCode="0.0">
                  <c:v>5.2019540168541676</c:v>
                </c:pt>
                <c:pt idx="11" formatCode="0.0">
                  <c:v>3.9656031279276949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94-46DB-9DEE-7BF12643E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valAx>
        <c:axId val="178437808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48784"/>
        <c:crosses val="autoZero"/>
        <c:crossBetween val="midCat"/>
      </c:valAx>
      <c:valAx>
        <c:axId val="203244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 (ppm)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3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322156605424321"/>
          <c:y val="6.5898950131233633E-2"/>
          <c:w val="0.30622287839020124"/>
          <c:h val="0.2654243219597550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DNAN- Sand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648148148148147"/>
          <c:w val="0.7770710848643918"/>
          <c:h val="0.63794765237678619"/>
        </c:manualLayout>
      </c:layout>
      <c:scatterChart>
        <c:scatterStyle val="smoothMarker"/>
        <c:varyColors val="0"/>
        <c:ser>
          <c:idx val="1"/>
          <c:order val="1"/>
          <c:tx>
            <c:v>GS- Mean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'DNAN- GS 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'DNAN- GS  (2)'!$O$5:$O$20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3.1129999999999999E-7</c:v>
                </c:pt>
                <c:pt idx="2">
                  <c:v>1.022E-5</c:v>
                </c:pt>
                <c:pt idx="3">
                  <c:v>9.1589999999999996E-5</c:v>
                </c:pt>
                <c:pt idx="4" formatCode="General">
                  <c:v>4.2910000000000002E-4</c:v>
                </c:pt>
                <c:pt idx="5" formatCode="General">
                  <c:v>1.359E-3</c:v>
                </c:pt>
                <c:pt idx="6" formatCode="General">
                  <c:v>3.3180000000000002E-3</c:v>
                </c:pt>
                <c:pt idx="7" formatCode="General">
                  <c:v>6.7340000000000004E-3</c:v>
                </c:pt>
                <c:pt idx="8" formatCode="General">
                  <c:v>1.193E-2</c:v>
                </c:pt>
                <c:pt idx="9" formatCode="General">
                  <c:v>1.9050000000000001E-2</c:v>
                </c:pt>
                <c:pt idx="10" formatCode="General">
                  <c:v>2.8049999999999999E-2</c:v>
                </c:pt>
                <c:pt idx="11" formatCode="General">
                  <c:v>3.875E-2</c:v>
                </c:pt>
                <c:pt idx="12" formatCode="General">
                  <c:v>5.083E-2</c:v>
                </c:pt>
                <c:pt idx="13" formatCode="General">
                  <c:v>6.3909999999999995E-2</c:v>
                </c:pt>
                <c:pt idx="14" formatCode="General">
                  <c:v>7.7619999999999995E-2</c:v>
                </c:pt>
                <c:pt idx="15" formatCode="General">
                  <c:v>9.1590000000000005E-2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51-4380-9F63-42C928C4B197}"/>
            </c:ext>
          </c:extLst>
        </c:ser>
        <c:ser>
          <c:idx val="2"/>
          <c:order val="2"/>
          <c:tx>
            <c:v>GS- Max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'DNAN- GS 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'DNAN- GS  (2)'!$M$5:$M$20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1.0079999999999999E-6</c:v>
                </c:pt>
                <c:pt idx="2">
                  <c:v>3.3080000000000002E-5</c:v>
                </c:pt>
                <c:pt idx="3" formatCode="General">
                  <c:v>2.965E-4</c:v>
                </c:pt>
                <c:pt idx="4" formatCode="General">
                  <c:v>1.389E-3</c:v>
                </c:pt>
                <c:pt idx="5" formatCode="General">
                  <c:v>4.4000000000000003E-3</c:v>
                </c:pt>
                <c:pt idx="6" formatCode="General">
                  <c:v>1.074E-2</c:v>
                </c:pt>
                <c:pt idx="7" formatCode="General">
                  <c:v>2.18E-2</c:v>
                </c:pt>
                <c:pt idx="8" formatCode="General">
                  <c:v>3.8609999999999998E-2</c:v>
                </c:pt>
                <c:pt idx="9" formatCode="General">
                  <c:v>6.166E-2</c:v>
                </c:pt>
                <c:pt idx="10" formatCode="General">
                  <c:v>9.0810000000000002E-2</c:v>
                </c:pt>
                <c:pt idx="11" formatCode="General">
                  <c:v>0.12540000000000001</c:v>
                </c:pt>
                <c:pt idx="12" formatCode="General">
                  <c:v>0.16450000000000001</c:v>
                </c:pt>
                <c:pt idx="13" formatCode="General">
                  <c:v>0.2069</c:v>
                </c:pt>
                <c:pt idx="14" formatCode="General">
                  <c:v>0.25130000000000002</c:v>
                </c:pt>
                <c:pt idx="15" formatCode="General">
                  <c:v>0.29649999999999999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51-4380-9F63-42C928C4B197}"/>
            </c:ext>
          </c:extLst>
        </c:ser>
        <c:ser>
          <c:idx val="3"/>
          <c:order val="3"/>
          <c:tx>
            <c:v>GS- Min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'DNAN- GS 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'DNAN- GS  (2)'!$N$5:$N$20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1.686E-6</c:v>
                </c:pt>
                <c:pt idx="2">
                  <c:v>5.533E-5</c:v>
                </c:pt>
                <c:pt idx="3" formatCode="General">
                  <c:v>4.9589999999999996E-4</c:v>
                </c:pt>
                <c:pt idx="4" formatCode="General">
                  <c:v>2.323E-3</c:v>
                </c:pt>
                <c:pt idx="5" formatCode="General">
                  <c:v>7.3590000000000001E-3</c:v>
                </c:pt>
                <c:pt idx="6" formatCode="General">
                  <c:v>1.796E-2</c:v>
                </c:pt>
                <c:pt idx="7" formatCode="General">
                  <c:v>3.6459999999999999E-2</c:v>
                </c:pt>
                <c:pt idx="8" formatCode="General">
                  <c:v>6.4579999999999999E-2</c:v>
                </c:pt>
                <c:pt idx="9" formatCode="General">
                  <c:v>0.1031</c:v>
                </c:pt>
                <c:pt idx="10" formatCode="General">
                  <c:v>0.15190000000000001</c:v>
                </c:pt>
                <c:pt idx="11" formatCode="General">
                  <c:v>0.20979999999999999</c:v>
                </c:pt>
                <c:pt idx="12" formatCode="General">
                  <c:v>0.2752</c:v>
                </c:pt>
                <c:pt idx="13" formatCode="General">
                  <c:v>0.34599999999999997</c:v>
                </c:pt>
                <c:pt idx="14" formatCode="General">
                  <c:v>0.42030000000000001</c:v>
                </c:pt>
                <c:pt idx="15" formatCode="General">
                  <c:v>0.49590000000000001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51-4380-9F63-42C928C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'DNAN- GS  (2)'!$I$5:$I$16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'DNAN- GS  (2)'!$I$5:$I$16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'DNAN- GS  (2)'!$G$5:$G$16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3.0912061651652344E-2</c:v>
                  </c:pt>
                  <c:pt idx="2">
                    <c:v>3.5590260840104374E-2</c:v>
                  </c:pt>
                  <c:pt idx="3">
                    <c:v>2.6246692913372702E-2</c:v>
                  </c:pt>
                  <c:pt idx="4">
                    <c:v>8.1649658092772612E-3</c:v>
                  </c:pt>
                  <c:pt idx="5">
                    <c:v>2.1602468994692866E-2</c:v>
                  </c:pt>
                  <c:pt idx="6">
                    <c:v>1.6329931618554522E-2</c:v>
                  </c:pt>
                  <c:pt idx="7">
                    <c:v>2.4944382578492942E-2</c:v>
                  </c:pt>
                  <c:pt idx="8">
                    <c:v>2.3612614331233114E-2</c:v>
                  </c:pt>
                  <c:pt idx="9">
                    <c:v>3.8689648342791753E-2</c:v>
                  </c:pt>
                  <c:pt idx="10">
                    <c:v>1.4055445761538677E-2</c:v>
                  </c:pt>
                  <c:pt idx="11">
                    <c:v>2.4944382578492946E-2</c:v>
                  </c:pt>
                </c:numCache>
              </c:numRef>
            </c:plus>
            <c:minus>
              <c:numRef>
                <c:f>'DNAN- GS  (2)'!$G$5:$G$16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3.0912061651652344E-2</c:v>
                  </c:pt>
                  <c:pt idx="2">
                    <c:v>3.5590260840104374E-2</c:v>
                  </c:pt>
                  <c:pt idx="3">
                    <c:v>2.6246692913372702E-2</c:v>
                  </c:pt>
                  <c:pt idx="4">
                    <c:v>8.1649658092772612E-3</c:v>
                  </c:pt>
                  <c:pt idx="5">
                    <c:v>2.1602468994692866E-2</c:v>
                  </c:pt>
                  <c:pt idx="6">
                    <c:v>1.6329931618554522E-2</c:v>
                  </c:pt>
                  <c:pt idx="7">
                    <c:v>2.4944382578492942E-2</c:v>
                  </c:pt>
                  <c:pt idx="8">
                    <c:v>2.3612614331233114E-2</c:v>
                  </c:pt>
                  <c:pt idx="9">
                    <c:v>3.8689648342791753E-2</c:v>
                  </c:pt>
                  <c:pt idx="10">
                    <c:v>1.4055445761538677E-2</c:v>
                  </c:pt>
                  <c:pt idx="11">
                    <c:v>2.4944382578492946E-2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'DNAN- GS  (2)'!$E$5:$E$16</c:f>
              <c:numCache>
                <c:formatCode>0</c:formatCode>
                <c:ptCount val="1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'DNAN- GS  (2)'!$H$5:$H$16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851-4380-9F63-42C928C4B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valAx>
        <c:axId val="178437808"/>
        <c:scaling>
          <c:orientation val="minMax"/>
          <c:max val="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 (L)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48784"/>
        <c:crosses val="autoZero"/>
        <c:crossBetween val="midCat"/>
      </c:valAx>
      <c:valAx>
        <c:axId val="203244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 (ppm)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3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322156605424321"/>
          <c:y val="6.5898950131233633E-2"/>
          <c:w val="0.30622287839020124"/>
          <c:h val="0.2654243219597550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DNAN- Sand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648148148148147"/>
          <c:w val="0.7770710848643918"/>
          <c:h val="0.63794765237678619"/>
        </c:manualLayout>
      </c:layout>
      <c:scatterChart>
        <c:scatterStyle val="smoothMarker"/>
        <c:varyColors val="0"/>
        <c:ser>
          <c:idx val="1"/>
          <c:order val="1"/>
          <c:tx>
            <c:v>GS- Mean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'DNAN- GS 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'DNAN- GS  (2)'!$M$5:$M$20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1.0079999999999999E-6</c:v>
                </c:pt>
                <c:pt idx="2">
                  <c:v>3.3080000000000002E-5</c:v>
                </c:pt>
                <c:pt idx="3" formatCode="General">
                  <c:v>2.965E-4</c:v>
                </c:pt>
                <c:pt idx="4" formatCode="General">
                  <c:v>1.389E-3</c:v>
                </c:pt>
                <c:pt idx="5" formatCode="General">
                  <c:v>4.4000000000000003E-3</c:v>
                </c:pt>
                <c:pt idx="6" formatCode="General">
                  <c:v>1.074E-2</c:v>
                </c:pt>
                <c:pt idx="7" formatCode="General">
                  <c:v>2.18E-2</c:v>
                </c:pt>
                <c:pt idx="8" formatCode="General">
                  <c:v>3.8609999999999998E-2</c:v>
                </c:pt>
                <c:pt idx="9" formatCode="General">
                  <c:v>6.166E-2</c:v>
                </c:pt>
                <c:pt idx="10" formatCode="General">
                  <c:v>9.0810000000000002E-2</c:v>
                </c:pt>
                <c:pt idx="11" formatCode="General">
                  <c:v>0.12540000000000001</c:v>
                </c:pt>
                <c:pt idx="12" formatCode="General">
                  <c:v>0.16450000000000001</c:v>
                </c:pt>
                <c:pt idx="13" formatCode="General">
                  <c:v>0.2069</c:v>
                </c:pt>
                <c:pt idx="14" formatCode="General">
                  <c:v>0.25130000000000002</c:v>
                </c:pt>
                <c:pt idx="15" formatCode="General">
                  <c:v>0.29649999999999999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738-41AD-AD28-DCE47A88FCEE}"/>
            </c:ext>
          </c:extLst>
        </c:ser>
        <c:ser>
          <c:idx val="2"/>
          <c:order val="2"/>
          <c:tx>
            <c:v>GS- Max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'DNAN- GS 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'DNAN- GS  (2)'!$N$5:$N$20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1.686E-6</c:v>
                </c:pt>
                <c:pt idx="2">
                  <c:v>5.533E-5</c:v>
                </c:pt>
                <c:pt idx="3" formatCode="General">
                  <c:v>4.9589999999999996E-4</c:v>
                </c:pt>
                <c:pt idx="4" formatCode="General">
                  <c:v>2.323E-3</c:v>
                </c:pt>
                <c:pt idx="5" formatCode="General">
                  <c:v>7.3590000000000001E-3</c:v>
                </c:pt>
                <c:pt idx="6" formatCode="General">
                  <c:v>1.796E-2</c:v>
                </c:pt>
                <c:pt idx="7" formatCode="General">
                  <c:v>3.6459999999999999E-2</c:v>
                </c:pt>
                <c:pt idx="8" formatCode="General">
                  <c:v>6.4579999999999999E-2</c:v>
                </c:pt>
                <c:pt idx="9" formatCode="General">
                  <c:v>0.1031</c:v>
                </c:pt>
                <c:pt idx="10" formatCode="General">
                  <c:v>0.15190000000000001</c:v>
                </c:pt>
                <c:pt idx="11" formatCode="General">
                  <c:v>0.20979999999999999</c:v>
                </c:pt>
                <c:pt idx="12" formatCode="General">
                  <c:v>0.2752</c:v>
                </c:pt>
                <c:pt idx="13" formatCode="General">
                  <c:v>0.34599999999999997</c:v>
                </c:pt>
                <c:pt idx="14" formatCode="General">
                  <c:v>0.42030000000000001</c:v>
                </c:pt>
                <c:pt idx="15" formatCode="General">
                  <c:v>0.49590000000000001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738-41AD-AD28-DCE47A88FCEE}"/>
            </c:ext>
          </c:extLst>
        </c:ser>
        <c:ser>
          <c:idx val="3"/>
          <c:order val="3"/>
          <c:tx>
            <c:v>GS- Min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'DNAN- GS 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'DNAN- GS  (2)'!$O$5:$O$20</c:f>
              <c:numCache>
                <c:formatCode>0.00E+00</c:formatCode>
                <c:ptCount val="16"/>
                <c:pt idx="0" formatCode="General">
                  <c:v>0</c:v>
                </c:pt>
                <c:pt idx="1">
                  <c:v>3.1129999999999999E-7</c:v>
                </c:pt>
                <c:pt idx="2">
                  <c:v>1.022E-5</c:v>
                </c:pt>
                <c:pt idx="3">
                  <c:v>9.1589999999999996E-5</c:v>
                </c:pt>
                <c:pt idx="4" formatCode="General">
                  <c:v>4.2910000000000002E-4</c:v>
                </c:pt>
                <c:pt idx="5" formatCode="General">
                  <c:v>1.359E-3</c:v>
                </c:pt>
                <c:pt idx="6" formatCode="General">
                  <c:v>3.3180000000000002E-3</c:v>
                </c:pt>
                <c:pt idx="7" formatCode="General">
                  <c:v>6.7340000000000004E-3</c:v>
                </c:pt>
                <c:pt idx="8" formatCode="General">
                  <c:v>1.193E-2</c:v>
                </c:pt>
                <c:pt idx="9" formatCode="General">
                  <c:v>1.9050000000000001E-2</c:v>
                </c:pt>
                <c:pt idx="10" formatCode="General">
                  <c:v>2.8049999999999999E-2</c:v>
                </c:pt>
                <c:pt idx="11" formatCode="General">
                  <c:v>3.875E-2</c:v>
                </c:pt>
                <c:pt idx="12" formatCode="General">
                  <c:v>5.083E-2</c:v>
                </c:pt>
                <c:pt idx="13" formatCode="General">
                  <c:v>6.3909999999999995E-2</c:v>
                </c:pt>
                <c:pt idx="14" formatCode="General">
                  <c:v>7.7619999999999995E-2</c:v>
                </c:pt>
                <c:pt idx="15" formatCode="General">
                  <c:v>9.1590000000000005E-2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738-41AD-AD28-DCE47A88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'DNAN- GS  (2)'!$I$5:$I$16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plus>
            <c:minus>
              <c:numRef>
                <c:f>'DNAN- GS  (2)'!$I$5:$I$16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'DNAN- GS  (2)'!$B$5:$B$16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'DNAN- GS  (2)'!$H$5:$H$16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38-41AD-AD28-DCE47A88F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valAx>
        <c:axId val="178437808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32448784"/>
        <c:crosses val="autoZero"/>
        <c:crossBetween val="midCat"/>
      </c:valAx>
      <c:valAx>
        <c:axId val="203244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 (ppm)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843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5766601049868767"/>
          <c:y val="0.22322900340675533"/>
          <c:w val="0.30622287839020124"/>
          <c:h val="0.2654243219597550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DNAN standards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107611548556427E-2"/>
                  <c:y val="0.31902777777777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Standards!$D$24:$D$27</c:f>
              <c:numCache>
                <c:formatCode>0.000</c:formatCode>
                <c:ptCount val="4"/>
                <c:pt idx="0">
                  <c:v>0</c:v>
                </c:pt>
                <c:pt idx="1">
                  <c:v>2.5074999999999998</c:v>
                </c:pt>
                <c:pt idx="2">
                  <c:v>5.0149999999999997</c:v>
                </c:pt>
                <c:pt idx="3">
                  <c:v>10.029999999999999</c:v>
                </c:pt>
              </c:numCache>
            </c:numRef>
          </c:xVal>
          <c:yVal>
            <c:numRef>
              <c:f>Standards!$E$24:$E$27</c:f>
              <c:numCache>
                <c:formatCode>General</c:formatCode>
                <c:ptCount val="4"/>
                <c:pt idx="0">
                  <c:v>0</c:v>
                </c:pt>
                <c:pt idx="1">
                  <c:v>32625</c:v>
                </c:pt>
                <c:pt idx="2">
                  <c:v>54952</c:v>
                </c:pt>
                <c:pt idx="3">
                  <c:v>165198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4F-4B25-8C7D-C47424BAB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26992"/>
        <c:axId val="178427824"/>
      </c:scatterChart>
      <c:valAx>
        <c:axId val="17842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7824"/>
        <c:crosses val="autoZero"/>
        <c:crossBetween val="midCat"/>
      </c:valAx>
      <c:valAx>
        <c:axId val="1784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6992"/>
        <c:crosses val="autoZero"/>
        <c:crossBetween val="midCat"/>
        <c:majorUnit val="4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'Col. E'!$B$4:$B$15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'Col. E'!$G$4:$G$15</c:f>
              <c:numCache>
                <c:formatCode>0</c:formatCode>
                <c:ptCount val="12"/>
                <c:pt idx="0">
                  <c:v>0</c:v>
                </c:pt>
                <c:pt idx="1">
                  <c:v>15.211840833657115</c:v>
                </c:pt>
                <c:pt idx="2">
                  <c:v>18.943191121753131</c:v>
                </c:pt>
                <c:pt idx="3">
                  <c:v>13.059125316740838</c:v>
                </c:pt>
                <c:pt idx="4">
                  <c:v>10.361684188718955</c:v>
                </c:pt>
                <c:pt idx="5">
                  <c:v>9.4909783362710289</c:v>
                </c:pt>
                <c:pt idx="6">
                  <c:v>5.2898872884652022</c:v>
                </c:pt>
                <c:pt idx="7">
                  <c:v>4.7872090831325318</c:v>
                </c:pt>
                <c:pt idx="8">
                  <c:v>5.4575924897087305</c:v>
                </c:pt>
                <c:pt idx="9">
                  <c:v>3.9726697733673704</c:v>
                </c:pt>
                <c:pt idx="10">
                  <c:v>5.1721656044421938</c:v>
                </c:pt>
                <c:pt idx="11">
                  <c:v>6.3258802703115755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F9-48E0-AA72-0567293F747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'Col. E'!$B$4:$B$15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'Col. E'!$H$4:$H$15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FF9-48E0-AA72-0567293F7479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'Col. E'!$B$4:$B$15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'Col. E'!$I$4:$I$15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FF9-48E0-AA72-0567293F7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26992"/>
        <c:axId val="178429072"/>
      </c:scatterChart>
      <c:valAx>
        <c:axId val="17842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9072"/>
        <c:crosses val="autoZero"/>
        <c:crossBetween val="midCat"/>
      </c:valAx>
      <c:valAx>
        <c:axId val="1784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 F'!$B$4:$B$15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 F'!$G$4:$G$15</c:f>
              <c:numCache>
                <c:formatCode>0</c:formatCode>
                <c:ptCount val="12"/>
                <c:pt idx="0">
                  <c:v>0.14903998588733339</c:v>
                </c:pt>
                <c:pt idx="1">
                  <c:v>7.521019017089789</c:v>
                </c:pt>
                <c:pt idx="2">
                  <c:v>18.175616033325067</c:v>
                </c:pt>
                <c:pt idx="3">
                  <c:v>16.36067428896548</c:v>
                </c:pt>
                <c:pt idx="4">
                  <c:v>10.133312248692839</c:v>
                </c:pt>
                <c:pt idx="5">
                  <c:v>7.5553376686198828</c:v>
                </c:pt>
                <c:pt idx="6">
                  <c:v>9.0300840043980681</c:v>
                </c:pt>
                <c:pt idx="7">
                  <c:v>8.9968770561601712</c:v>
                </c:pt>
                <c:pt idx="8">
                  <c:v>4.7957409784569842</c:v>
                </c:pt>
                <c:pt idx="9">
                  <c:v>3.776725900578823</c:v>
                </c:pt>
                <c:pt idx="10">
                  <c:v>7.0874636114775935</c:v>
                </c:pt>
                <c:pt idx="11">
                  <c:v>4.1168185605511773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B5-4017-BC68-1C4750FB6946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'Col F'!$B$4:$B$15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 F'!$H$4:$H$15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B5-4017-BC68-1C4750FB6946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'Col F'!$B$4:$B$15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 F'!$I$4:$I$15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6B5-4017-BC68-1C4750FB6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26992"/>
        <c:axId val="178429072"/>
      </c:scatterChart>
      <c:valAx>
        <c:axId val="17842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9072"/>
        <c:crosses val="autoZero"/>
        <c:crossBetween val="midCat"/>
      </c:valAx>
      <c:valAx>
        <c:axId val="1784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'Col. G'!$B$4:$B$15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'Col. G'!$G$4:$G$15</c:f>
              <c:numCache>
                <c:formatCode>0</c:formatCode>
                <c:ptCount val="12"/>
                <c:pt idx="0">
                  <c:v>0.14903998588733339</c:v>
                </c:pt>
                <c:pt idx="1">
                  <c:v>7.4091921156441289</c:v>
                </c:pt>
                <c:pt idx="2">
                  <c:v>15.584175746321076</c:v>
                </c:pt>
                <c:pt idx="3">
                  <c:v>15.61953661011254</c:v>
                </c:pt>
                <c:pt idx="4">
                  <c:v>9.2578418676508267</c:v>
                </c:pt>
                <c:pt idx="5">
                  <c:v>6.2135934836468918</c:v>
                </c:pt>
                <c:pt idx="6">
                  <c:v>2.6628124508419848</c:v>
                </c:pt>
                <c:pt idx="7">
                  <c:v>5.7319197736116454</c:v>
                </c:pt>
                <c:pt idx="8">
                  <c:v>3.2307127855145712</c:v>
                </c:pt>
                <c:pt idx="9">
                  <c:v>2.1274426616351598</c:v>
                </c:pt>
                <c:pt idx="10">
                  <c:v>3.8905928843951529</c:v>
                </c:pt>
                <c:pt idx="11">
                  <c:v>1.9629116590858704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623-4681-949E-D7727577E7E3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'Col. G'!$B$4:$B$15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'Col. G'!$H$4:$H$15</c:f>
              <c:numCache>
                <c:formatCode>0.0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623-4681-949E-D7727577E7E3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'Col. G'!$B$4:$B$15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'Col. G'!$I$4:$I$15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623-4681-949E-D7727577E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26992"/>
        <c:axId val="178429072"/>
      </c:scatterChart>
      <c:valAx>
        <c:axId val="178426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9072"/>
        <c:crosses val="autoZero"/>
        <c:crossBetween val="midCat"/>
      </c:valAx>
      <c:valAx>
        <c:axId val="178429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269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Flakes</a:t>
            </a:r>
            <a:r>
              <a:rPr lang="en-GB" baseline="0"/>
              <a:t>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Gravimetry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Average!$G$20:$G$21</c:f>
                <c:numCache>
                  <c:formatCode>General</c:formatCode>
                  <c:ptCount val="2"/>
                  <c:pt idx="0">
                    <c:v>3.6986260173708851</c:v>
                  </c:pt>
                  <c:pt idx="1">
                    <c:v>3.6986260173708452</c:v>
                  </c:pt>
                </c:numCache>
              </c:numRef>
            </c:plus>
            <c:minus>
              <c:numRef>
                <c:f>Average!$G$20:$G$21</c:f>
                <c:numCache>
                  <c:formatCode>General</c:formatCode>
                  <c:ptCount val="2"/>
                  <c:pt idx="0">
                    <c:v>3.6986260173708851</c:v>
                  </c:pt>
                  <c:pt idx="1">
                    <c:v>3.6986260173708452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Average!$B$20:$B$21</c:f>
              <c:strCache>
                <c:ptCount val="2"/>
                <c:pt idx="0">
                  <c:v>Dissolved</c:v>
                </c:pt>
                <c:pt idx="1">
                  <c:v>Solid</c:v>
                </c:pt>
              </c:strCache>
            </c:strRef>
          </c:cat>
          <c:val>
            <c:numRef>
              <c:f>Average!$F$20:$F$21</c:f>
              <c:numCache>
                <c:formatCode>0</c:formatCode>
                <c:ptCount val="2"/>
                <c:pt idx="0">
                  <c:v>33.939451902987607</c:v>
                </c:pt>
                <c:pt idx="1">
                  <c:v>66.060548097012386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C5-4E78-A2CC-F30F17FC1FC6}"/>
            </c:ext>
          </c:extLst>
        </c:ser>
        <c:ser>
          <c:idx val="1"/>
          <c:order val="1"/>
          <c:tx>
            <c:v>HPLC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Average!$G$22:$G$23</c:f>
                <c:numCache>
                  <c:formatCode>General</c:formatCode>
                  <c:ptCount val="2"/>
                  <c:pt idx="0">
                    <c:v>1.0759085493573157</c:v>
                  </c:pt>
                  <c:pt idx="1">
                    <c:v>1.0759085493573133</c:v>
                  </c:pt>
                </c:numCache>
              </c:numRef>
            </c:plus>
            <c:minus>
              <c:numRef>
                <c:f>Average!$G$22:$G$23</c:f>
                <c:numCache>
                  <c:formatCode>General</c:formatCode>
                  <c:ptCount val="2"/>
                  <c:pt idx="0">
                    <c:v>1.0759085493573157</c:v>
                  </c:pt>
                  <c:pt idx="1">
                    <c:v>1.0759085493573133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Average!$B$20:$B$21</c:f>
              <c:strCache>
                <c:ptCount val="2"/>
                <c:pt idx="0">
                  <c:v>Dissolved</c:v>
                </c:pt>
                <c:pt idx="1">
                  <c:v>Solid</c:v>
                </c:pt>
              </c:strCache>
            </c:strRef>
          </c:cat>
          <c:val>
            <c:numRef>
              <c:f>Average!$F$22:$F$23</c:f>
              <c:numCache>
                <c:formatCode>0</c:formatCode>
                <c:ptCount val="2"/>
                <c:pt idx="0">
                  <c:v>31.279778225258394</c:v>
                </c:pt>
                <c:pt idx="1">
                  <c:v>68.720221774741603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C5-4E78-A2CC-F30F17FC1F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8414096"/>
        <c:axId val="178417008"/>
      </c:barChart>
      <c:catAx>
        <c:axId val="178414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Fraction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17008"/>
        <c:crosses val="autoZero"/>
        <c:auto val="1"/>
        <c:lblAlgn val="ctr"/>
        <c:lblOffset val="100"/>
        <c:noMultiLvlLbl val="0"/>
      </c:catAx>
      <c:valAx>
        <c:axId val="17841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Percentage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1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NTO- Loam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648148148148147"/>
          <c:w val="0.7770710848643918"/>
          <c:h val="0.63794765237678619"/>
        </c:manualLayout>
      </c:layout>
      <c:scatterChart>
        <c:scatterStyle val="smoothMarker"/>
        <c:varyColors val="0"/>
        <c:ser>
          <c:idx val="1"/>
          <c:order val="1"/>
          <c:tx>
            <c:v>GS- Mean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'NTO- GS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'NTO- GS (2)'!$O$5:$O$20</c:f>
              <c:numCache>
                <c:formatCode>General</c:formatCode>
                <c:ptCount val="16"/>
                <c:pt idx="0">
                  <c:v>0</c:v>
                </c:pt>
                <c:pt idx="1">
                  <c:v>1.9079999999999999</c:v>
                </c:pt>
                <c:pt idx="2">
                  <c:v>8.5429999999999993</c:v>
                </c:pt>
                <c:pt idx="3">
                  <c:v>11.28</c:v>
                </c:pt>
                <c:pt idx="4">
                  <c:v>8.5960000000000001</c:v>
                </c:pt>
                <c:pt idx="5">
                  <c:v>5.4329999999999998</c:v>
                </c:pt>
                <c:pt idx="6">
                  <c:v>3.3159999999999998</c:v>
                </c:pt>
                <c:pt idx="7">
                  <c:v>1.8109999999999999</c:v>
                </c:pt>
                <c:pt idx="8">
                  <c:v>1.022</c:v>
                </c:pt>
                <c:pt idx="9">
                  <c:v>0.70440000000000003</c:v>
                </c:pt>
                <c:pt idx="10">
                  <c:v>0.5847</c:v>
                </c:pt>
                <c:pt idx="11">
                  <c:v>0.54139999999999999</c:v>
                </c:pt>
                <c:pt idx="12">
                  <c:v>0.52600000000000002</c:v>
                </c:pt>
                <c:pt idx="13">
                  <c:v>0.52059999999999995</c:v>
                </c:pt>
                <c:pt idx="14">
                  <c:v>0.51880000000000004</c:v>
                </c:pt>
                <c:pt idx="15">
                  <c:v>0.51819999999999999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7A-4836-878A-6B010425ABC4}"/>
            </c:ext>
          </c:extLst>
        </c:ser>
        <c:ser>
          <c:idx val="2"/>
          <c:order val="2"/>
          <c:tx>
            <c:v>GS- Max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'NTO- GS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'NTO- GS (2)'!$M$5:$M$20</c:f>
              <c:numCache>
                <c:formatCode>General</c:formatCode>
                <c:ptCount val="16"/>
                <c:pt idx="0">
                  <c:v>0</c:v>
                </c:pt>
                <c:pt idx="1">
                  <c:v>2.423</c:v>
                </c:pt>
                <c:pt idx="2">
                  <c:v>10.81</c:v>
                </c:pt>
                <c:pt idx="3">
                  <c:v>15.72</c:v>
                </c:pt>
                <c:pt idx="4">
                  <c:v>15.25</c:v>
                </c:pt>
                <c:pt idx="5">
                  <c:v>11.04</c:v>
                </c:pt>
                <c:pt idx="6">
                  <c:v>6.72</c:v>
                </c:pt>
                <c:pt idx="7">
                  <c:v>4.1100000000000003</c:v>
                </c:pt>
                <c:pt idx="8">
                  <c:v>2.8860000000000001</c:v>
                </c:pt>
                <c:pt idx="9">
                  <c:v>2.3839999999999999</c:v>
                </c:pt>
                <c:pt idx="10">
                  <c:v>2.1930000000000001</c:v>
                </c:pt>
                <c:pt idx="11">
                  <c:v>2.1240000000000001</c:v>
                </c:pt>
                <c:pt idx="12">
                  <c:v>2.0990000000000002</c:v>
                </c:pt>
                <c:pt idx="13">
                  <c:v>2.09</c:v>
                </c:pt>
                <c:pt idx="14">
                  <c:v>2.0870000000000002</c:v>
                </c:pt>
                <c:pt idx="15">
                  <c:v>2.0859999999999999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7A-4836-878A-6B010425ABC4}"/>
            </c:ext>
          </c:extLst>
        </c:ser>
        <c:ser>
          <c:idx val="3"/>
          <c:order val="3"/>
          <c:tx>
            <c:v>GS- Min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'NTO- GS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'NTO- GS (2)'!$N$5:$N$20</c:f>
              <c:numCache>
                <c:formatCode>General</c:formatCode>
                <c:ptCount val="16"/>
                <c:pt idx="0">
                  <c:v>0</c:v>
                </c:pt>
                <c:pt idx="1">
                  <c:v>2.9079999999999999</c:v>
                </c:pt>
                <c:pt idx="2">
                  <c:v>12.75</c:v>
                </c:pt>
                <c:pt idx="3">
                  <c:v>20.49</c:v>
                </c:pt>
                <c:pt idx="4">
                  <c:v>22.03</c:v>
                </c:pt>
                <c:pt idx="5">
                  <c:v>16.75</c:v>
                </c:pt>
                <c:pt idx="6">
                  <c:v>10.3</c:v>
                </c:pt>
                <c:pt idx="7">
                  <c:v>6.2190000000000003</c:v>
                </c:pt>
                <c:pt idx="8">
                  <c:v>4.4210000000000003</c:v>
                </c:pt>
                <c:pt idx="9">
                  <c:v>3.903</c:v>
                </c:pt>
                <c:pt idx="10">
                  <c:v>3.706</c:v>
                </c:pt>
                <c:pt idx="11">
                  <c:v>3.6339999999999999</c:v>
                </c:pt>
                <c:pt idx="12">
                  <c:v>3.609</c:v>
                </c:pt>
                <c:pt idx="13">
                  <c:v>3.6</c:v>
                </c:pt>
                <c:pt idx="14">
                  <c:v>3.597</c:v>
                </c:pt>
                <c:pt idx="15">
                  <c:v>3.5950000000000002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7A-4836-878A-6B010425A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plus>
            <c:min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'NTO- GS (2)'!$G$5:$G$16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3.0912061651652344E-2</c:v>
                  </c:pt>
                  <c:pt idx="2">
                    <c:v>3.5590260840104374E-2</c:v>
                  </c:pt>
                  <c:pt idx="3">
                    <c:v>2.6246692913372702E-2</c:v>
                  </c:pt>
                  <c:pt idx="4">
                    <c:v>8.1649658092772612E-3</c:v>
                  </c:pt>
                  <c:pt idx="5">
                    <c:v>2.1602468994692866E-2</c:v>
                  </c:pt>
                  <c:pt idx="6">
                    <c:v>1.6329931618554522E-2</c:v>
                  </c:pt>
                  <c:pt idx="7">
                    <c:v>2.4944382578492942E-2</c:v>
                  </c:pt>
                  <c:pt idx="8">
                    <c:v>2.3612614331233114E-2</c:v>
                  </c:pt>
                  <c:pt idx="9">
                    <c:v>3.8689648342791753E-2</c:v>
                  </c:pt>
                  <c:pt idx="10">
                    <c:v>1.4055445761538677E-2</c:v>
                  </c:pt>
                  <c:pt idx="11">
                    <c:v>2.4944382578492946E-2</c:v>
                  </c:pt>
                </c:numCache>
              </c:numRef>
            </c:plus>
            <c:minus>
              <c:numRef>
                <c:f>'NTO- GS (2)'!$G$5:$G$16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3.0912061651652344E-2</c:v>
                  </c:pt>
                  <c:pt idx="2">
                    <c:v>3.5590260840104374E-2</c:v>
                  </c:pt>
                  <c:pt idx="3">
                    <c:v>2.6246692913372702E-2</c:v>
                  </c:pt>
                  <c:pt idx="4">
                    <c:v>8.1649658092772612E-3</c:v>
                  </c:pt>
                  <c:pt idx="5">
                    <c:v>2.1602468994692866E-2</c:v>
                  </c:pt>
                  <c:pt idx="6">
                    <c:v>1.6329931618554522E-2</c:v>
                  </c:pt>
                  <c:pt idx="7">
                    <c:v>2.4944382578492942E-2</c:v>
                  </c:pt>
                  <c:pt idx="8">
                    <c:v>2.3612614331233114E-2</c:v>
                  </c:pt>
                  <c:pt idx="9">
                    <c:v>3.8689648342791753E-2</c:v>
                  </c:pt>
                  <c:pt idx="10">
                    <c:v>1.4055445761538677E-2</c:v>
                  </c:pt>
                  <c:pt idx="11">
                    <c:v>2.4944382578492946E-2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'NTO- GS (2)'!$E$5:$E$16</c:f>
              <c:numCache>
                <c:formatCode>0</c:formatCode>
                <c:ptCount val="12"/>
                <c:pt idx="0" formatCode="General">
                  <c:v>0</c:v>
                </c:pt>
                <c:pt idx="1">
                  <c:v>0.69</c:v>
                </c:pt>
                <c:pt idx="2">
                  <c:v>1.44</c:v>
                </c:pt>
                <c:pt idx="3">
                  <c:v>2.2199999999999998</c:v>
                </c:pt>
                <c:pt idx="4">
                  <c:v>2.9899999999999998</c:v>
                </c:pt>
                <c:pt idx="5">
                  <c:v>3.7299999999999995</c:v>
                </c:pt>
                <c:pt idx="6">
                  <c:v>4.4399999999999995</c:v>
                </c:pt>
                <c:pt idx="7">
                  <c:v>5.1599999999999993</c:v>
                </c:pt>
                <c:pt idx="8">
                  <c:v>6.7049999999999992</c:v>
                </c:pt>
                <c:pt idx="9">
                  <c:v>8.2749999999999986</c:v>
                </c:pt>
                <c:pt idx="10">
                  <c:v>9.7749999999999986</c:v>
                </c:pt>
                <c:pt idx="11">
                  <c:v>11.334999999999999</c:v>
                </c:pt>
              </c:numCache>
            </c:numRef>
          </c:xVal>
          <c:yVal>
            <c:numRef>
              <c:f>'NTO- GS (2)'!$H$5:$H$16</c:f>
              <c:numCache>
                <c:formatCode>0</c:formatCode>
                <c:ptCount val="12"/>
                <c:pt idx="0" formatCode="0.0">
                  <c:v>9.9359990591555591E-2</c:v>
                </c:pt>
                <c:pt idx="1">
                  <c:v>9.9690424637231292</c:v>
                </c:pt>
                <c:pt idx="2" formatCode="0.0">
                  <c:v>19.664684098326408</c:v>
                </c:pt>
                <c:pt idx="3" formatCode="0.0">
                  <c:v>14.912687409553078</c:v>
                </c:pt>
                <c:pt idx="4" formatCode="0.0">
                  <c:v>9.7894752581443445</c:v>
                </c:pt>
                <c:pt idx="5" formatCode="0.0">
                  <c:v>7.6162202344999379</c:v>
                </c:pt>
                <c:pt idx="6" formatCode="0.0">
                  <c:v>5.4806840083273718</c:v>
                </c:pt>
                <c:pt idx="7" formatCode="0.0">
                  <c:v>6.31992700560573</c:v>
                </c:pt>
                <c:pt idx="8" formatCode="0.0">
                  <c:v>4.3161611403785205</c:v>
                </c:pt>
                <c:pt idx="9" formatCode="0.0">
                  <c:v>3.0985027696303962</c:v>
                </c:pt>
                <c:pt idx="10" formatCode="0.0">
                  <c:v>5.2019540168541676</c:v>
                </c:pt>
                <c:pt idx="11" formatCode="0.0">
                  <c:v>3.9656031279276949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7A-4836-878A-6B010425A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valAx>
        <c:axId val="178437808"/>
        <c:scaling>
          <c:orientation val="minMax"/>
          <c:max val="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 (L)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32448784"/>
        <c:crosses val="autoZero"/>
        <c:crossBetween val="midCat"/>
      </c:valAx>
      <c:valAx>
        <c:axId val="203244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 (ppm)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843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322156605424321"/>
          <c:y val="6.5898950131233633E-2"/>
          <c:w val="0.30622287839020124"/>
          <c:h val="0.2654243219597550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NTO- Loam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648148148148147"/>
          <c:w val="0.7770710848643918"/>
          <c:h val="0.63794765237678619"/>
        </c:manualLayout>
      </c:layout>
      <c:scatterChart>
        <c:scatterStyle val="smoothMarker"/>
        <c:varyColors val="0"/>
        <c:ser>
          <c:idx val="1"/>
          <c:order val="1"/>
          <c:tx>
            <c:v>GS- Mean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'NTO- GS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'NTO- GS (2)'!$M$5:$M$20</c:f>
              <c:numCache>
                <c:formatCode>General</c:formatCode>
                <c:ptCount val="16"/>
                <c:pt idx="0">
                  <c:v>0</c:v>
                </c:pt>
                <c:pt idx="1">
                  <c:v>2.423</c:v>
                </c:pt>
                <c:pt idx="2">
                  <c:v>10.81</c:v>
                </c:pt>
                <c:pt idx="3">
                  <c:v>15.72</c:v>
                </c:pt>
                <c:pt idx="4">
                  <c:v>15.25</c:v>
                </c:pt>
                <c:pt idx="5">
                  <c:v>11.04</c:v>
                </c:pt>
                <c:pt idx="6">
                  <c:v>6.72</c:v>
                </c:pt>
                <c:pt idx="7">
                  <c:v>4.1100000000000003</c:v>
                </c:pt>
                <c:pt idx="8">
                  <c:v>2.8860000000000001</c:v>
                </c:pt>
                <c:pt idx="9">
                  <c:v>2.3839999999999999</c:v>
                </c:pt>
                <c:pt idx="10">
                  <c:v>2.1930000000000001</c:v>
                </c:pt>
                <c:pt idx="11">
                  <c:v>2.1240000000000001</c:v>
                </c:pt>
                <c:pt idx="12">
                  <c:v>2.0990000000000002</c:v>
                </c:pt>
                <c:pt idx="13">
                  <c:v>2.09</c:v>
                </c:pt>
                <c:pt idx="14">
                  <c:v>2.0870000000000002</c:v>
                </c:pt>
                <c:pt idx="15">
                  <c:v>2.0859999999999999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D7-42FF-B0EB-F02C2316E848}"/>
            </c:ext>
          </c:extLst>
        </c:ser>
        <c:ser>
          <c:idx val="2"/>
          <c:order val="2"/>
          <c:tx>
            <c:v>GS- Max</c:v>
          </c:tx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'NTO- GS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'NTO- GS (2)'!$N$5:$N$20</c:f>
              <c:numCache>
                <c:formatCode>General</c:formatCode>
                <c:ptCount val="16"/>
                <c:pt idx="0">
                  <c:v>0</c:v>
                </c:pt>
                <c:pt idx="1">
                  <c:v>2.9079999999999999</c:v>
                </c:pt>
                <c:pt idx="2">
                  <c:v>12.75</c:v>
                </c:pt>
                <c:pt idx="3">
                  <c:v>20.49</c:v>
                </c:pt>
                <c:pt idx="4">
                  <c:v>22.03</c:v>
                </c:pt>
                <c:pt idx="5">
                  <c:v>16.75</c:v>
                </c:pt>
                <c:pt idx="6">
                  <c:v>10.3</c:v>
                </c:pt>
                <c:pt idx="7">
                  <c:v>6.2190000000000003</c:v>
                </c:pt>
                <c:pt idx="8">
                  <c:v>4.4210000000000003</c:v>
                </c:pt>
                <c:pt idx="9">
                  <c:v>3.903</c:v>
                </c:pt>
                <c:pt idx="10">
                  <c:v>3.706</c:v>
                </c:pt>
                <c:pt idx="11">
                  <c:v>3.6339999999999999</c:v>
                </c:pt>
                <c:pt idx="12">
                  <c:v>3.609</c:v>
                </c:pt>
                <c:pt idx="13">
                  <c:v>3.6</c:v>
                </c:pt>
                <c:pt idx="14">
                  <c:v>3.597</c:v>
                </c:pt>
                <c:pt idx="15">
                  <c:v>3.5950000000000002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3D7-42FF-B0EB-F02C2316E848}"/>
            </c:ext>
          </c:extLst>
        </c:ser>
        <c:ser>
          <c:idx val="3"/>
          <c:order val="3"/>
          <c:tx>
            <c:v>GS- Min</c:v>
          </c:tx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'NTO- GS (2)'!$K$5:$K$20</c:f>
              <c:numCache>
                <c:formatCode>General</c:formatCode>
                <c:ptCount val="16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160</c:v>
                </c:pt>
                <c:pt idx="9">
                  <c:v>180</c:v>
                </c:pt>
                <c:pt idx="10">
                  <c:v>200</c:v>
                </c:pt>
                <c:pt idx="11">
                  <c:v>220</c:v>
                </c:pt>
                <c:pt idx="12">
                  <c:v>240</c:v>
                </c:pt>
                <c:pt idx="13">
                  <c:v>260</c:v>
                </c:pt>
                <c:pt idx="14">
                  <c:v>280</c:v>
                </c:pt>
                <c:pt idx="15">
                  <c:v>300</c:v>
                </c:pt>
              </c:numCache>
            </c:numRef>
          </c:xVal>
          <c:yVal>
            <c:numRef>
              <c:f>'NTO- GS (2)'!$O$5:$O$20</c:f>
              <c:numCache>
                <c:formatCode>General</c:formatCode>
                <c:ptCount val="16"/>
                <c:pt idx="0">
                  <c:v>0</c:v>
                </c:pt>
                <c:pt idx="1">
                  <c:v>1.9079999999999999</c:v>
                </c:pt>
                <c:pt idx="2">
                  <c:v>8.5429999999999993</c:v>
                </c:pt>
                <c:pt idx="3">
                  <c:v>11.28</c:v>
                </c:pt>
                <c:pt idx="4">
                  <c:v>8.5960000000000001</c:v>
                </c:pt>
                <c:pt idx="5">
                  <c:v>5.4329999999999998</c:v>
                </c:pt>
                <c:pt idx="6">
                  <c:v>3.3159999999999998</c:v>
                </c:pt>
                <c:pt idx="7">
                  <c:v>1.8109999999999999</c:v>
                </c:pt>
                <c:pt idx="8">
                  <c:v>1.022</c:v>
                </c:pt>
                <c:pt idx="9">
                  <c:v>0.70440000000000003</c:v>
                </c:pt>
                <c:pt idx="10">
                  <c:v>0.5847</c:v>
                </c:pt>
                <c:pt idx="11">
                  <c:v>0.54139999999999999</c:v>
                </c:pt>
                <c:pt idx="12">
                  <c:v>0.52600000000000002</c:v>
                </c:pt>
                <c:pt idx="13">
                  <c:v>0.52059999999999995</c:v>
                </c:pt>
                <c:pt idx="14">
                  <c:v>0.51880000000000004</c:v>
                </c:pt>
                <c:pt idx="15">
                  <c:v>0.51819999999999999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3D7-42FF-B0EB-F02C2316E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plus>
            <c:min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'NTO- GS (2)'!$B$5:$B$16</c:f>
              <c:numCache>
                <c:formatCode>General</c:formatCode>
                <c:ptCount val="12"/>
                <c:pt idx="0">
                  <c:v>0</c:v>
                </c:pt>
                <c:pt idx="1">
                  <c:v>20</c:v>
                </c:pt>
                <c:pt idx="2">
                  <c:v>40</c:v>
                </c:pt>
                <c:pt idx="3">
                  <c:v>60</c:v>
                </c:pt>
                <c:pt idx="4">
                  <c:v>80</c:v>
                </c:pt>
                <c:pt idx="5">
                  <c:v>100</c:v>
                </c:pt>
                <c:pt idx="6">
                  <c:v>120</c:v>
                </c:pt>
                <c:pt idx="7">
                  <c:v>140</c:v>
                </c:pt>
                <c:pt idx="8">
                  <c:v>180</c:v>
                </c:pt>
                <c:pt idx="9">
                  <c:v>220</c:v>
                </c:pt>
                <c:pt idx="10">
                  <c:v>260</c:v>
                </c:pt>
                <c:pt idx="11">
                  <c:v>300</c:v>
                </c:pt>
              </c:numCache>
            </c:numRef>
          </c:xVal>
          <c:yVal>
            <c:numRef>
              <c:f>'NTO- GS (2)'!$H$5:$H$16</c:f>
              <c:numCache>
                <c:formatCode>0</c:formatCode>
                <c:ptCount val="12"/>
                <c:pt idx="0" formatCode="0.0">
                  <c:v>9.9359990591555591E-2</c:v>
                </c:pt>
                <c:pt idx="1">
                  <c:v>9.9690424637231292</c:v>
                </c:pt>
                <c:pt idx="2" formatCode="0.0">
                  <c:v>19.664684098326408</c:v>
                </c:pt>
                <c:pt idx="3" formatCode="0.0">
                  <c:v>14.912687409553078</c:v>
                </c:pt>
                <c:pt idx="4" formatCode="0.0">
                  <c:v>9.7894752581443445</c:v>
                </c:pt>
                <c:pt idx="5" formatCode="0.0">
                  <c:v>7.6162202344999379</c:v>
                </c:pt>
                <c:pt idx="6" formatCode="0.0">
                  <c:v>5.4806840083273718</c:v>
                </c:pt>
                <c:pt idx="7" formatCode="0.0">
                  <c:v>6.31992700560573</c:v>
                </c:pt>
                <c:pt idx="8" formatCode="0.0">
                  <c:v>4.3161611403785205</c:v>
                </c:pt>
                <c:pt idx="9" formatCode="0.0">
                  <c:v>3.0985027696303962</c:v>
                </c:pt>
                <c:pt idx="10" formatCode="0.0">
                  <c:v>5.2019540168541676</c:v>
                </c:pt>
                <c:pt idx="11" formatCode="0.0">
                  <c:v>3.9656031279276949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03D7-42FF-B0EB-F02C2316E8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valAx>
        <c:axId val="178437808"/>
        <c:scaling>
          <c:orientation val="minMax"/>
          <c:max val="3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(min)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2448784"/>
        <c:crosses val="autoZero"/>
        <c:crossBetween val="midCat"/>
      </c:valAx>
      <c:valAx>
        <c:axId val="203244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 (ppm)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43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322156605424321"/>
          <c:y val="6.5898950131233633E-2"/>
          <c:w val="0.30622287839020124"/>
          <c:h val="0.2654243219597550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NTO- Loam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548381452318461"/>
          <c:y val="0.15648148148148147"/>
          <c:w val="0.7770710848643918"/>
          <c:h val="0.63794765237678619"/>
        </c:manualLayout>
      </c:layout>
      <c:scatterChart>
        <c:scatterStyle val="smoothMarker"/>
        <c:varyColors val="0"/>
        <c:ser>
          <c:idx val="1"/>
          <c:order val="1"/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'NTO- GS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'NTO- GS (2)'!$R$5:$R$20</c:f>
              <c:numCache>
                <c:formatCode>General</c:formatCode>
                <c:ptCount val="16"/>
                <c:pt idx="0">
                  <c:v>0</c:v>
                </c:pt>
                <c:pt idx="1">
                  <c:v>8.1539999999999999</c:v>
                </c:pt>
                <c:pt idx="2">
                  <c:v>15.98</c:v>
                </c:pt>
                <c:pt idx="3">
                  <c:v>8.9979999999999993</c:v>
                </c:pt>
                <c:pt idx="4">
                  <c:v>4.4980000000000002</c:v>
                </c:pt>
                <c:pt idx="5">
                  <c:v>2.2549999999999999</c:v>
                </c:pt>
                <c:pt idx="6">
                  <c:v>0.92320000000000002</c:v>
                </c:pt>
                <c:pt idx="7">
                  <c:v>0.59650000000000003</c:v>
                </c:pt>
                <c:pt idx="8">
                  <c:v>0.53200000000000003</c:v>
                </c:pt>
                <c:pt idx="9">
                  <c:v>0.52029999999999998</c:v>
                </c:pt>
                <c:pt idx="10">
                  <c:v>0.51819999999999999</c:v>
                </c:pt>
                <c:pt idx="11">
                  <c:v>0.51790000000000003</c:v>
                </c:pt>
                <c:pt idx="12">
                  <c:v>0.51780000000000004</c:v>
                </c:pt>
                <c:pt idx="13">
                  <c:v>0.51780000000000004</c:v>
                </c:pt>
                <c:pt idx="14">
                  <c:v>0.51780000000000004</c:v>
                </c:pt>
                <c:pt idx="15">
                  <c:v>0.51780000000000004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1FA-422D-A5C3-19AD32A28CF7}"/>
            </c:ext>
          </c:extLst>
        </c:ser>
        <c:ser>
          <c:idx val="2"/>
          <c:order val="2"/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'NTO- GS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'NTO- GS (2)'!$P$5:$P$20</c:f>
              <c:numCache>
                <c:formatCode>General</c:formatCode>
                <c:ptCount val="16"/>
                <c:pt idx="0">
                  <c:v>0</c:v>
                </c:pt>
                <c:pt idx="1">
                  <c:v>10.37</c:v>
                </c:pt>
                <c:pt idx="2">
                  <c:v>20.13</c:v>
                </c:pt>
                <c:pt idx="3">
                  <c:v>17.32</c:v>
                </c:pt>
                <c:pt idx="4">
                  <c:v>11.52</c:v>
                </c:pt>
                <c:pt idx="5">
                  <c:v>5.1879999999999997</c:v>
                </c:pt>
                <c:pt idx="6">
                  <c:v>2.8540000000000001</c:v>
                </c:pt>
                <c:pt idx="7">
                  <c:v>2.2599999999999998</c:v>
                </c:pt>
                <c:pt idx="8">
                  <c:v>2.1139999999999999</c:v>
                </c:pt>
                <c:pt idx="9">
                  <c:v>2.0939999999999999</c:v>
                </c:pt>
                <c:pt idx="10">
                  <c:v>2.0920000000000001</c:v>
                </c:pt>
                <c:pt idx="11">
                  <c:v>2.0910000000000002</c:v>
                </c:pt>
                <c:pt idx="12">
                  <c:v>2.0910000000000002</c:v>
                </c:pt>
                <c:pt idx="13">
                  <c:v>2.0910000000000002</c:v>
                </c:pt>
                <c:pt idx="14">
                  <c:v>2.0910000000000002</c:v>
                </c:pt>
                <c:pt idx="15">
                  <c:v>2.0910000000000002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1FA-422D-A5C3-19AD32A28CF7}"/>
            </c:ext>
          </c:extLst>
        </c:ser>
        <c:ser>
          <c:idx val="3"/>
          <c:order val="3"/>
          <c:spPr>
            <a:ln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'NTO- GS (2)'!$L$5:$L$20</c:f>
              <c:numCache>
                <c:formatCode>General</c:formatCode>
                <c:ptCount val="16"/>
                <c:pt idx="0">
                  <c:v>0</c:v>
                </c:pt>
                <c:pt idx="1">
                  <c:v>0.8</c:v>
                </c:pt>
                <c:pt idx="2">
                  <c:v>1.6</c:v>
                </c:pt>
                <c:pt idx="3">
                  <c:v>2.4</c:v>
                </c:pt>
                <c:pt idx="4">
                  <c:v>3.2</c:v>
                </c:pt>
                <c:pt idx="5">
                  <c:v>4</c:v>
                </c:pt>
                <c:pt idx="6">
                  <c:v>4.8</c:v>
                </c:pt>
                <c:pt idx="7">
                  <c:v>5.6</c:v>
                </c:pt>
                <c:pt idx="8">
                  <c:v>6.4</c:v>
                </c:pt>
                <c:pt idx="9">
                  <c:v>7.2</c:v>
                </c:pt>
                <c:pt idx="10">
                  <c:v>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10.4</c:v>
                </c:pt>
                <c:pt idx="14">
                  <c:v>11.2</c:v>
                </c:pt>
                <c:pt idx="15">
                  <c:v>12</c:v>
                </c:pt>
              </c:numCache>
            </c:numRef>
          </c:xVal>
          <c:yVal>
            <c:numRef>
              <c:f>'NTO- GS (2)'!$Q$5:$Q$20</c:f>
              <c:numCache>
                <c:formatCode>General</c:formatCode>
                <c:ptCount val="16"/>
                <c:pt idx="0">
                  <c:v>0</c:v>
                </c:pt>
                <c:pt idx="1">
                  <c:v>12.43</c:v>
                </c:pt>
                <c:pt idx="2">
                  <c:v>25.06</c:v>
                </c:pt>
                <c:pt idx="3">
                  <c:v>25.76</c:v>
                </c:pt>
                <c:pt idx="4">
                  <c:v>18.48</c:v>
                </c:pt>
                <c:pt idx="5">
                  <c:v>8.2729999999999997</c:v>
                </c:pt>
                <c:pt idx="6">
                  <c:v>4.3529999999999998</c:v>
                </c:pt>
                <c:pt idx="7">
                  <c:v>3.7429999999999999</c:v>
                </c:pt>
                <c:pt idx="8">
                  <c:v>3.6219999999999999</c:v>
                </c:pt>
                <c:pt idx="9">
                  <c:v>3.6</c:v>
                </c:pt>
                <c:pt idx="10">
                  <c:v>3.5960000000000001</c:v>
                </c:pt>
                <c:pt idx="11">
                  <c:v>3.5950000000000002</c:v>
                </c:pt>
                <c:pt idx="12">
                  <c:v>3.5950000000000002</c:v>
                </c:pt>
                <c:pt idx="13">
                  <c:v>3.5950000000000002</c:v>
                </c:pt>
                <c:pt idx="14">
                  <c:v>3.5950000000000002</c:v>
                </c:pt>
                <c:pt idx="15">
                  <c:v>3.5950000000000002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1FA-422D-A5C3-19AD32A2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scatterChart>
        <c:scatterStyle val="lineMarker"/>
        <c:varyColors val="0"/>
        <c:ser>
          <c:idx val="0"/>
          <c:order val="0"/>
          <c:tx>
            <c:v>Experimental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plus>
            <c:minus>
              <c:numRef>
                <c:f>'NTO- GS (2)'!$I$5:$I$16</c:f>
                <c:numCache>
                  <c:formatCode>General</c:formatCode>
                  <c:ptCount val="12"/>
                  <c:pt idx="0">
                    <c:v>7.025812312592053E-2</c:v>
                  </c:pt>
                  <c:pt idx="1">
                    <c:v>3.5413957956147462</c:v>
                  </c:pt>
                  <c:pt idx="2">
                    <c:v>3.7230735368843133</c:v>
                  </c:pt>
                  <c:pt idx="3">
                    <c:v>1.5534499591587045</c:v>
                  </c:pt>
                  <c:pt idx="4">
                    <c:v>0.38128092258831492</c:v>
                  </c:pt>
                  <c:pt idx="5">
                    <c:v>1.1708868446895702</c:v>
                  </c:pt>
                  <c:pt idx="6">
                    <c:v>2.6503945808785296</c:v>
                  </c:pt>
                  <c:pt idx="7">
                    <c:v>1.989597629107928</c:v>
                  </c:pt>
                  <c:pt idx="8">
                    <c:v>0.76925756670529732</c:v>
                  </c:pt>
                  <c:pt idx="9">
                    <c:v>0.70443780038153359</c:v>
                  </c:pt>
                  <c:pt idx="10">
                    <c:v>1.3668041688243595</c:v>
                  </c:pt>
                  <c:pt idx="11">
                    <c:v>1.5770862097685199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cust"/>
            <c:noEndCap val="0"/>
            <c:plus>
              <c:numRef>
                <c:f>'NTO- GS (2)'!$G$5:$G$16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3.0912061651652344E-2</c:v>
                  </c:pt>
                  <c:pt idx="2">
                    <c:v>3.5590260840104374E-2</c:v>
                  </c:pt>
                  <c:pt idx="3">
                    <c:v>2.6246692913372702E-2</c:v>
                  </c:pt>
                  <c:pt idx="4">
                    <c:v>8.1649658092772612E-3</c:v>
                  </c:pt>
                  <c:pt idx="5">
                    <c:v>2.1602468994692866E-2</c:v>
                  </c:pt>
                  <c:pt idx="6">
                    <c:v>1.6329931618554522E-2</c:v>
                  </c:pt>
                  <c:pt idx="7">
                    <c:v>2.4944382578492942E-2</c:v>
                  </c:pt>
                  <c:pt idx="8">
                    <c:v>2.3612614331233114E-2</c:v>
                  </c:pt>
                  <c:pt idx="9">
                    <c:v>3.8689648342791753E-2</c:v>
                  </c:pt>
                  <c:pt idx="10">
                    <c:v>1.4055445761538677E-2</c:v>
                  </c:pt>
                  <c:pt idx="11">
                    <c:v>2.4944382578492946E-2</c:v>
                  </c:pt>
                </c:numCache>
              </c:numRef>
            </c:plus>
            <c:minus>
              <c:numRef>
                <c:f>'NTO- GS (2)'!$G$5:$G$16</c:f>
                <c:numCache>
                  <c:formatCode>General</c:formatCode>
                  <c:ptCount val="12"/>
                  <c:pt idx="0">
                    <c:v>0</c:v>
                  </c:pt>
                  <c:pt idx="1">
                    <c:v>3.0912061651652344E-2</c:v>
                  </c:pt>
                  <c:pt idx="2">
                    <c:v>3.5590260840104374E-2</c:v>
                  </c:pt>
                  <c:pt idx="3">
                    <c:v>2.6246692913372702E-2</c:v>
                  </c:pt>
                  <c:pt idx="4">
                    <c:v>8.1649658092772612E-3</c:v>
                  </c:pt>
                  <c:pt idx="5">
                    <c:v>2.1602468994692866E-2</c:v>
                  </c:pt>
                  <c:pt idx="6">
                    <c:v>1.6329931618554522E-2</c:v>
                  </c:pt>
                  <c:pt idx="7">
                    <c:v>2.4944382578492942E-2</c:v>
                  </c:pt>
                  <c:pt idx="8">
                    <c:v>2.3612614331233114E-2</c:v>
                  </c:pt>
                  <c:pt idx="9">
                    <c:v>3.8689648342791753E-2</c:v>
                  </c:pt>
                  <c:pt idx="10">
                    <c:v>1.4055445761538677E-2</c:v>
                  </c:pt>
                  <c:pt idx="11">
                    <c:v>2.4944382578492946E-2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'NTO- GS (2)'!$E$5:$E$16</c:f>
              <c:numCache>
                <c:formatCode>0</c:formatCode>
                <c:ptCount val="12"/>
                <c:pt idx="0" formatCode="General">
                  <c:v>0</c:v>
                </c:pt>
                <c:pt idx="1">
                  <c:v>0.69</c:v>
                </c:pt>
                <c:pt idx="2">
                  <c:v>1.44</c:v>
                </c:pt>
                <c:pt idx="3">
                  <c:v>2.2199999999999998</c:v>
                </c:pt>
                <c:pt idx="4">
                  <c:v>2.9899999999999998</c:v>
                </c:pt>
                <c:pt idx="5">
                  <c:v>3.7299999999999995</c:v>
                </c:pt>
                <c:pt idx="6">
                  <c:v>4.4399999999999995</c:v>
                </c:pt>
                <c:pt idx="7">
                  <c:v>5.1599999999999993</c:v>
                </c:pt>
                <c:pt idx="8">
                  <c:v>6.7049999999999992</c:v>
                </c:pt>
                <c:pt idx="9">
                  <c:v>8.2749999999999986</c:v>
                </c:pt>
                <c:pt idx="10">
                  <c:v>9.7749999999999986</c:v>
                </c:pt>
                <c:pt idx="11">
                  <c:v>11.334999999999999</c:v>
                </c:pt>
              </c:numCache>
            </c:numRef>
          </c:xVal>
          <c:yVal>
            <c:numRef>
              <c:f>'NTO- GS (2)'!$H$5:$H$16</c:f>
              <c:numCache>
                <c:formatCode>0</c:formatCode>
                <c:ptCount val="12"/>
                <c:pt idx="0" formatCode="0.0">
                  <c:v>9.9359990591555591E-2</c:v>
                </c:pt>
                <c:pt idx="1">
                  <c:v>9.9690424637231292</c:v>
                </c:pt>
                <c:pt idx="2" formatCode="0.0">
                  <c:v>19.664684098326408</c:v>
                </c:pt>
                <c:pt idx="3" formatCode="0.0">
                  <c:v>14.912687409553078</c:v>
                </c:pt>
                <c:pt idx="4" formatCode="0.0">
                  <c:v>9.7894752581443445</c:v>
                </c:pt>
                <c:pt idx="5" formatCode="0.0">
                  <c:v>7.6162202344999379</c:v>
                </c:pt>
                <c:pt idx="6" formatCode="0.0">
                  <c:v>5.4806840083273718</c:v>
                </c:pt>
                <c:pt idx="7" formatCode="0.0">
                  <c:v>6.31992700560573</c:v>
                </c:pt>
                <c:pt idx="8" formatCode="0.0">
                  <c:v>4.3161611403785205</c:v>
                </c:pt>
                <c:pt idx="9" formatCode="0.0">
                  <c:v>3.0985027696303962</c:v>
                </c:pt>
                <c:pt idx="10" formatCode="0.0">
                  <c:v>5.2019540168541676</c:v>
                </c:pt>
                <c:pt idx="11" formatCode="0.0">
                  <c:v>3.9656031279276949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1FA-422D-A5C3-19AD32A28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437808"/>
        <c:axId val="2032448784"/>
      </c:scatterChart>
      <c:valAx>
        <c:axId val="178437808"/>
        <c:scaling>
          <c:orientation val="minMax"/>
          <c:max val="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 (L)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32448784"/>
        <c:crosses val="autoZero"/>
        <c:crossBetween val="midCat"/>
      </c:valAx>
      <c:valAx>
        <c:axId val="20324487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Conc (ppm)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84378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322156605424321"/>
          <c:y val="6.5898950131233633E-2"/>
          <c:w val="0.30622287839020124"/>
          <c:h val="0.26542432195975502"/>
        </c:manualLayout>
      </c:layout>
      <c:overlay val="0"/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350520</xdr:colOff>
      <xdr:row>2</xdr:row>
      <xdr:rowOff>129540</xdr:rowOff>
    </xdr:from>
    <xdr:to>
      <xdr:col>14</xdr:col>
      <xdr:colOff>571500</xdr:colOff>
      <xdr:row>13</xdr:row>
      <xdr:rowOff>156210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487680</xdr:colOff>
      <xdr:row>14</xdr:row>
      <xdr:rowOff>167640</xdr:rowOff>
    </xdr:from>
    <xdr:to>
      <xdr:col>14</xdr:col>
      <xdr:colOff>434340</xdr:colOff>
      <xdr:row>27</xdr:row>
      <xdr:rowOff>144780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</xdr:row>
      <xdr:rowOff>64770</xdr:rowOff>
    </xdr:from>
    <xdr:to>
      <xdr:col>20</xdr:col>
      <xdr:colOff>266700</xdr:colOff>
      <xdr:row>17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</xdr:row>
      <xdr:rowOff>64770</xdr:rowOff>
    </xdr:from>
    <xdr:to>
      <xdr:col>20</xdr:col>
      <xdr:colOff>266700</xdr:colOff>
      <xdr:row>17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571500</xdr:colOff>
      <xdr:row>2</xdr:row>
      <xdr:rowOff>64770</xdr:rowOff>
    </xdr:from>
    <xdr:to>
      <xdr:col>20</xdr:col>
      <xdr:colOff>266700</xdr:colOff>
      <xdr:row>17</xdr:row>
      <xdr:rowOff>64770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335280</xdr:colOff>
      <xdr:row>17</xdr:row>
      <xdr:rowOff>30480</xdr:rowOff>
    </xdr:from>
    <xdr:to>
      <xdr:col>13</xdr:col>
      <xdr:colOff>457200</xdr:colOff>
      <xdr:row>28</xdr:row>
      <xdr:rowOff>118110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194733</xdr:colOff>
      <xdr:row>20</xdr:row>
      <xdr:rowOff>46568</xdr:rowOff>
    </xdr:from>
    <xdr:to>
      <xdr:col>15</xdr:col>
      <xdr:colOff>499533</xdr:colOff>
      <xdr:row>34</xdr:row>
      <xdr:rowOff>182035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0D2AF40-4350-47F0-AC3C-8BB8AD548F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59267</xdr:colOff>
      <xdr:row>17</xdr:row>
      <xdr:rowOff>126999</xdr:rowOff>
    </xdr:from>
    <xdr:to>
      <xdr:col>7</xdr:col>
      <xdr:colOff>364067</xdr:colOff>
      <xdr:row>32</xdr:row>
      <xdr:rowOff>76199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DFD8FF-11E8-4A96-B313-6C547F993D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42334</xdr:colOff>
      <xdr:row>22</xdr:row>
      <xdr:rowOff>44450</xdr:rowOff>
    </xdr:from>
    <xdr:to>
      <xdr:col>22</xdr:col>
      <xdr:colOff>203200</xdr:colOff>
      <xdr:row>35</xdr:row>
      <xdr:rowOff>63500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7A59A5D-4225-4573-B644-A08FEE26B2D8}"/>
            </a:ext>
          </a:extLst>
        </xdr:cNvPr>
        <xdr:cNvSpPr txBox="1"/>
      </xdr:nvSpPr>
      <xdr:spPr>
        <a:xfrm>
          <a:off x="9795934" y="4044950"/>
          <a:ext cx="3818466" cy="2371725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Conclusions:</a:t>
          </a:r>
        </a:p>
        <a:p>
          <a:r>
            <a:rPr lang="en-GB" sz="1100"/>
            <a:t>-</a:t>
          </a:r>
          <a:r>
            <a:rPr lang="en-GB" sz="1100" baseline="0"/>
            <a:t> Oveall GoldSim can predict the breakthorugh of NTOin sand.</a:t>
          </a:r>
        </a:p>
        <a:p>
          <a:r>
            <a:rPr lang="en-GB" sz="1100" baseline="0"/>
            <a:t>- Although the leachate volume varies from columns, the average shows an insignificant error.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It can representativel predict what is happening over the first 100 minutes, however, it experimental breakthrough is lower than what GoldSim simulates after 100 minutes.</a:t>
          </a:r>
          <a:endParaRPr lang="en-GB">
            <a:effectLst/>
          </a:endParaRPr>
        </a:p>
        <a:p>
          <a:endParaRPr lang="en-GB" sz="1100" baseline="0"/>
        </a:p>
        <a:p>
          <a:endParaRPr lang="en-GB" sz="1100" baseline="0"/>
        </a:p>
        <a:p>
          <a:r>
            <a:rPr lang="en-GB" sz="1100" baseline="0"/>
            <a:t>Possible explanation: NTO dissolution rate depends on DNAN and RDX dissolution rates as ithe three chemicals are homogeneously mixed in the flake. Look at next spreadsheet for more info!</a:t>
          </a:r>
          <a:endParaRPr lang="en-GB" sz="1100"/>
        </a:p>
      </xdr:txBody>
    </xdr:sp>
    <xdr:clientData/>
  </xdr:twoCellAnchor>
  <xdr:twoCellAnchor>
    <xdr:from>
      <xdr:col>18</xdr:col>
      <xdr:colOff>600075</xdr:colOff>
      <xdr:row>1</xdr:row>
      <xdr:rowOff>0</xdr:rowOff>
    </xdr:from>
    <xdr:to>
      <xdr:col>26</xdr:col>
      <xdr:colOff>295275</xdr:colOff>
      <xdr:row>15</xdr:row>
      <xdr:rowOff>116417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4ABF09-875E-4819-9260-4B0BAE28ED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590550</xdr:colOff>
      <xdr:row>16</xdr:row>
      <xdr:rowOff>57150</xdr:rowOff>
    </xdr:from>
    <xdr:to>
      <xdr:col>27</xdr:col>
      <xdr:colOff>285750</xdr:colOff>
      <xdr:row>31</xdr:row>
      <xdr:rowOff>6350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8A5E19-A583-425C-ACA0-FBD875E40E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249767</xdr:colOff>
      <xdr:row>20</xdr:row>
      <xdr:rowOff>152400</xdr:rowOff>
    </xdr:from>
    <xdr:to>
      <xdr:col>17</xdr:col>
      <xdr:colOff>554567</xdr:colOff>
      <xdr:row>35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2D3C1-12E5-4678-8407-80E6E00916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221192</xdr:colOff>
      <xdr:row>19</xdr:row>
      <xdr:rowOff>98424</xdr:rowOff>
    </xdr:from>
    <xdr:to>
      <xdr:col>8</xdr:col>
      <xdr:colOff>525992</xdr:colOff>
      <xdr:row>34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3E49DED-70AB-43B7-98B8-946ED927F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R17" sqref="R17"/>
    </sheetView>
  </sheetViews>
  <sheetFormatPr defaultRowHeight="14.4" x14ac:dyDescent="0.3"/>
  <cols>
    <col min="2" max="2" width="10.5546875" bestFit="1" customWidth="1"/>
    <col min="3" max="3" width="10.77734375" customWidth="1"/>
  </cols>
  <sheetData>
    <row r="1" spans="1:20" x14ac:dyDescent="0.3">
      <c r="A1" t="s">
        <v>0</v>
      </c>
    </row>
    <row r="3" spans="1:20" x14ac:dyDescent="0.3">
      <c r="A3" s="77" t="s">
        <v>1</v>
      </c>
      <c r="B3" s="77"/>
      <c r="R3" s="11" t="s">
        <v>17</v>
      </c>
    </row>
    <row r="4" spans="1:20" x14ac:dyDescent="0.3">
      <c r="R4" t="s">
        <v>2</v>
      </c>
      <c r="S4" s="1">
        <v>44228</v>
      </c>
      <c r="T4" t="s">
        <v>18</v>
      </c>
    </row>
    <row r="5" spans="1:20" x14ac:dyDescent="0.3">
      <c r="A5" t="s">
        <v>2</v>
      </c>
      <c r="B5" s="1">
        <v>44228</v>
      </c>
      <c r="R5" t="s">
        <v>3</v>
      </c>
      <c r="S5">
        <v>19.899999999999999</v>
      </c>
    </row>
    <row r="6" spans="1:20" x14ac:dyDescent="0.3">
      <c r="A6" t="s">
        <v>3</v>
      </c>
      <c r="B6">
        <v>1398</v>
      </c>
      <c r="R6" t="s">
        <v>20</v>
      </c>
      <c r="S6">
        <v>1</v>
      </c>
    </row>
    <row r="7" spans="1:20" x14ac:dyDescent="0.3">
      <c r="A7" t="s">
        <v>4</v>
      </c>
      <c r="B7">
        <v>1</v>
      </c>
      <c r="R7" t="s">
        <v>5</v>
      </c>
      <c r="S7">
        <f>S5/S6</f>
        <v>19.899999999999999</v>
      </c>
    </row>
    <row r="8" spans="1:20" x14ac:dyDescent="0.3">
      <c r="A8" t="s">
        <v>5</v>
      </c>
      <c r="B8">
        <f>B6/B7</f>
        <v>1398</v>
      </c>
      <c r="C8" s="9">
        <v>39.143999999999998</v>
      </c>
      <c r="D8" t="s">
        <v>13</v>
      </c>
      <c r="R8" t="s">
        <v>19</v>
      </c>
      <c r="S8">
        <v>219097</v>
      </c>
    </row>
    <row r="10" spans="1:20" x14ac:dyDescent="0.3">
      <c r="A10" s="2" t="s">
        <v>6</v>
      </c>
      <c r="B10" s="2" t="s">
        <v>7</v>
      </c>
      <c r="C10" s="2" t="s">
        <v>8</v>
      </c>
      <c r="D10" s="2" t="s">
        <v>5</v>
      </c>
      <c r="E10" s="2" t="s">
        <v>9</v>
      </c>
    </row>
    <row r="11" spans="1:20" x14ac:dyDescent="0.3">
      <c r="A11" t="s">
        <v>10</v>
      </c>
      <c r="B11" s="2">
        <v>10</v>
      </c>
      <c r="C11" s="2">
        <v>0</v>
      </c>
      <c r="D11" s="3">
        <f>C11*$B$6/B11</f>
        <v>0</v>
      </c>
      <c r="E11" s="2">
        <v>0</v>
      </c>
      <c r="G11" s="7" t="s">
        <v>14</v>
      </c>
      <c r="H11" s="7">
        <f>SLOPE(E11:E14,D11:D14)</f>
        <v>5858.8303991124349</v>
      </c>
    </row>
    <row r="12" spans="1:20" x14ac:dyDescent="0.3">
      <c r="A12" s="2">
        <v>1</v>
      </c>
      <c r="B12" s="2">
        <v>10</v>
      </c>
      <c r="C12" s="4">
        <v>1.25</v>
      </c>
      <c r="D12" s="4">
        <f t="shared" ref="D12:D13" si="0">C12*$C$8/B12</f>
        <v>4.8929999999999998</v>
      </c>
      <c r="E12" s="2">
        <v>26074</v>
      </c>
      <c r="G12" s="7" t="s">
        <v>15</v>
      </c>
      <c r="H12" s="7">
        <f>INTERCEPT(E11:E14,D11:D14)</f>
        <v>-873.19999999999709</v>
      </c>
    </row>
    <row r="13" spans="1:20" x14ac:dyDescent="0.3">
      <c r="A13" s="2">
        <v>2</v>
      </c>
      <c r="B13" s="2">
        <v>10</v>
      </c>
      <c r="C13" s="4">
        <v>2.5</v>
      </c>
      <c r="D13" s="4">
        <f t="shared" si="0"/>
        <v>9.7859999999999996</v>
      </c>
      <c r="E13" s="2">
        <v>57295</v>
      </c>
    </row>
    <row r="14" spans="1:20" x14ac:dyDescent="0.3">
      <c r="A14" s="2">
        <v>3</v>
      </c>
      <c r="B14" s="2">
        <v>10</v>
      </c>
      <c r="C14" s="4">
        <v>5</v>
      </c>
      <c r="D14" s="4">
        <f>C14*$C$8/B14</f>
        <v>19.571999999999999</v>
      </c>
      <c r="E14" s="2">
        <v>113809</v>
      </c>
    </row>
    <row r="16" spans="1:20" x14ac:dyDescent="0.3">
      <c r="A16" s="6" t="s">
        <v>11</v>
      </c>
      <c r="B16" s="5"/>
    </row>
    <row r="18" spans="1:8" x14ac:dyDescent="0.3">
      <c r="A18" t="s">
        <v>2</v>
      </c>
      <c r="B18" s="1">
        <v>44228</v>
      </c>
    </row>
    <row r="19" spans="1:8" x14ac:dyDescent="0.3">
      <c r="A19" t="s">
        <v>3</v>
      </c>
      <c r="B19">
        <v>0.1003</v>
      </c>
    </row>
    <row r="20" spans="1:8" x14ac:dyDescent="0.3">
      <c r="A20" t="s">
        <v>4</v>
      </c>
      <c r="B20">
        <v>1</v>
      </c>
    </row>
    <row r="21" spans="1:8" x14ac:dyDescent="0.3">
      <c r="A21" t="s">
        <v>5</v>
      </c>
      <c r="B21">
        <f>B19/B20</f>
        <v>0.1003</v>
      </c>
      <c r="C21" s="8">
        <v>10.029999999999999</v>
      </c>
      <c r="D21" t="s">
        <v>16</v>
      </c>
    </row>
    <row r="23" spans="1:8" x14ac:dyDescent="0.3">
      <c r="A23" t="s">
        <v>6</v>
      </c>
      <c r="B23" t="s">
        <v>7</v>
      </c>
      <c r="C23" t="s">
        <v>8</v>
      </c>
      <c r="D23" t="s">
        <v>5</v>
      </c>
      <c r="E23" t="s">
        <v>9</v>
      </c>
    </row>
    <row r="24" spans="1:8" x14ac:dyDescent="0.3">
      <c r="A24" s="2" t="s">
        <v>12</v>
      </c>
      <c r="B24" s="2">
        <v>0.25</v>
      </c>
      <c r="C24" s="2">
        <v>0</v>
      </c>
      <c r="D24" s="13">
        <f>C24*$B$19/B24</f>
        <v>0</v>
      </c>
      <c r="E24" s="2">
        <v>0</v>
      </c>
      <c r="G24" s="8" t="s">
        <v>14</v>
      </c>
      <c r="H24" s="8">
        <f>SLOPE(E24:E27,D24:D27)</f>
        <v>16451.890044153257</v>
      </c>
    </row>
    <row r="25" spans="1:8" x14ac:dyDescent="0.3">
      <c r="A25" s="2">
        <v>1</v>
      </c>
      <c r="B25" s="2">
        <v>10</v>
      </c>
      <c r="C25" s="4">
        <v>2.5</v>
      </c>
      <c r="D25" s="13">
        <f t="shared" ref="D25:D26" si="1">C25*$C$21/B25</f>
        <v>2.5074999999999998</v>
      </c>
      <c r="E25" s="2">
        <v>32625</v>
      </c>
      <c r="G25" s="8" t="s">
        <v>15</v>
      </c>
      <c r="H25" s="8">
        <f>INTERCEPT(E24:E27,D24:D27)</f>
        <v>-8999.1999999999971</v>
      </c>
    </row>
    <row r="26" spans="1:8" x14ac:dyDescent="0.3">
      <c r="A26" s="2">
        <v>2</v>
      </c>
      <c r="B26" s="2">
        <v>10</v>
      </c>
      <c r="C26" s="4">
        <v>5</v>
      </c>
      <c r="D26" s="13">
        <f t="shared" si="1"/>
        <v>5.0149999999999997</v>
      </c>
      <c r="E26" s="2">
        <v>54952</v>
      </c>
    </row>
    <row r="27" spans="1:8" x14ac:dyDescent="0.3">
      <c r="A27" s="2">
        <v>3</v>
      </c>
      <c r="B27" s="2">
        <v>10</v>
      </c>
      <c r="C27" s="4">
        <v>10</v>
      </c>
      <c r="D27" s="13">
        <f>C27*$C$21/B27</f>
        <v>10.029999999999999</v>
      </c>
      <c r="E27" s="2">
        <v>165198</v>
      </c>
    </row>
  </sheetData>
  <mergeCells count="1">
    <mergeCell ref="A3:B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C20" sqref="C20"/>
    </sheetView>
  </sheetViews>
  <sheetFormatPr defaultRowHeight="14.4" x14ac:dyDescent="0.3"/>
  <cols>
    <col min="1" max="1" width="9" customWidth="1"/>
    <col min="2" max="2" width="10.44140625" customWidth="1"/>
  </cols>
  <sheetData>
    <row r="1" spans="1:12" x14ac:dyDescent="0.3">
      <c r="A1" t="s">
        <v>71</v>
      </c>
    </row>
    <row r="2" spans="1:12" x14ac:dyDescent="0.3">
      <c r="D2" s="78" t="s">
        <v>25</v>
      </c>
      <c r="E2" s="78"/>
      <c r="F2" s="78"/>
      <c r="G2" s="79" t="s">
        <v>35</v>
      </c>
      <c r="H2" s="79"/>
      <c r="I2" s="79"/>
      <c r="J2" s="80" t="s">
        <v>34</v>
      </c>
      <c r="K2" s="80"/>
      <c r="L2" s="80"/>
    </row>
    <row r="3" spans="1:12" x14ac:dyDescent="0.3">
      <c r="A3" t="s">
        <v>21</v>
      </c>
      <c r="B3" t="s">
        <v>22</v>
      </c>
      <c r="C3" t="s">
        <v>23</v>
      </c>
      <c r="D3" s="2" t="s">
        <v>26</v>
      </c>
      <c r="E3" s="2" t="s">
        <v>27</v>
      </c>
      <c r="F3" s="2" t="s">
        <v>17</v>
      </c>
      <c r="G3" s="2" t="s">
        <v>26</v>
      </c>
      <c r="H3" s="2" t="s">
        <v>27</v>
      </c>
      <c r="I3" s="2" t="s">
        <v>17</v>
      </c>
    </row>
    <row r="4" spans="1:12" x14ac:dyDescent="0.3">
      <c r="A4" s="24">
        <v>0</v>
      </c>
      <c r="B4" s="24">
        <v>0</v>
      </c>
      <c r="C4" s="24">
        <v>0</v>
      </c>
      <c r="D4">
        <v>0</v>
      </c>
      <c r="E4" s="54">
        <v>0</v>
      </c>
      <c r="F4" s="54">
        <v>0</v>
      </c>
      <c r="G4" s="29">
        <v>0</v>
      </c>
      <c r="H4" s="42">
        <v>0</v>
      </c>
      <c r="I4" s="26">
        <f>F4*$H$19/$H$20</f>
        <v>0</v>
      </c>
      <c r="J4" s="24">
        <f>G4*C4</f>
        <v>0</v>
      </c>
      <c r="K4" s="24">
        <f>H4*D4</f>
        <v>0</v>
      </c>
      <c r="L4" s="24">
        <f>I4*E4</f>
        <v>0</v>
      </c>
    </row>
    <row r="5" spans="1:12" x14ac:dyDescent="0.3">
      <c r="A5" s="24">
        <v>1</v>
      </c>
      <c r="B5" s="24">
        <v>20</v>
      </c>
      <c r="C5" s="24">
        <v>640</v>
      </c>
      <c r="D5" s="16">
        <v>88250.395502690153</v>
      </c>
      <c r="E5" s="54">
        <v>0</v>
      </c>
      <c r="F5" s="54">
        <v>0</v>
      </c>
      <c r="G5" s="29">
        <f t="shared" ref="G5:G15" si="0">(D5-$F$20)/$F$19</f>
        <v>15.211840833657115</v>
      </c>
      <c r="H5" s="42">
        <v>0</v>
      </c>
      <c r="I5" s="26">
        <f t="shared" ref="I5:I15" si="1">F5*$H$19/$H$20</f>
        <v>0</v>
      </c>
      <c r="J5" s="26">
        <f>G5*C5/1000</f>
        <v>9.7355781335405531</v>
      </c>
      <c r="K5" s="24">
        <f>H5*C5/1000</f>
        <v>0</v>
      </c>
      <c r="L5" s="24">
        <f>I5*C5/1000</f>
        <v>0</v>
      </c>
    </row>
    <row r="6" spans="1:12" x14ac:dyDescent="0.3">
      <c r="A6" s="24">
        <v>2</v>
      </c>
      <c r="B6" s="24">
        <v>40</v>
      </c>
      <c r="C6" s="24">
        <v>750</v>
      </c>
      <c r="D6" s="16">
        <v>110111.74400032403</v>
      </c>
      <c r="E6" s="54">
        <v>0</v>
      </c>
      <c r="F6" s="54">
        <v>0</v>
      </c>
      <c r="G6" s="29">
        <f t="shared" si="0"/>
        <v>18.943191121753131</v>
      </c>
      <c r="H6" s="42">
        <f>(E6-$G$20)/$G$19</f>
        <v>0</v>
      </c>
      <c r="I6" s="26">
        <f t="shared" si="1"/>
        <v>0</v>
      </c>
      <c r="J6" s="26">
        <f t="shared" ref="J6:J13" si="2">G6*C6/1000</f>
        <v>14.207393341314848</v>
      </c>
      <c r="K6" s="43">
        <f t="shared" ref="K6:K15" si="3">H6*C6/1000</f>
        <v>0</v>
      </c>
      <c r="L6" s="24">
        <f t="shared" ref="L6:L15" si="4">I6*C6/1000</f>
        <v>0</v>
      </c>
    </row>
    <row r="7" spans="1:12" x14ac:dyDescent="0.3">
      <c r="A7" s="24">
        <v>3</v>
      </c>
      <c r="B7" s="24">
        <v>60</v>
      </c>
      <c r="C7" s="24">
        <v>750</v>
      </c>
      <c r="D7" s="16">
        <v>75638.00039154003</v>
      </c>
      <c r="E7" s="54">
        <v>0</v>
      </c>
      <c r="F7" s="54">
        <v>0</v>
      </c>
      <c r="G7" s="29">
        <f t="shared" si="0"/>
        <v>13.059125316740838</v>
      </c>
      <c r="H7" s="42">
        <f t="shared" ref="H7:H15" si="5">(E7-$G$20)/$G$19</f>
        <v>0</v>
      </c>
      <c r="I7" s="26">
        <f t="shared" si="1"/>
        <v>0</v>
      </c>
      <c r="J7" s="26">
        <f t="shared" si="2"/>
        <v>9.794343987555628</v>
      </c>
      <c r="K7" s="43">
        <f t="shared" si="3"/>
        <v>0</v>
      </c>
      <c r="L7" s="24">
        <f t="shared" si="4"/>
        <v>0</v>
      </c>
    </row>
    <row r="8" spans="1:12" x14ac:dyDescent="0.3">
      <c r="A8" s="24">
        <v>4</v>
      </c>
      <c r="B8" s="24">
        <v>80</v>
      </c>
      <c r="C8" s="24">
        <v>730</v>
      </c>
      <c r="D8" s="16">
        <v>59834.150310869285</v>
      </c>
      <c r="E8" s="54">
        <v>0</v>
      </c>
      <c r="F8" s="54">
        <v>0</v>
      </c>
      <c r="G8" s="29">
        <f t="shared" si="0"/>
        <v>10.361684188718955</v>
      </c>
      <c r="H8" s="42">
        <f t="shared" si="5"/>
        <v>0</v>
      </c>
      <c r="I8" s="26">
        <f t="shared" si="1"/>
        <v>0</v>
      </c>
      <c r="J8" s="26">
        <f t="shared" si="2"/>
        <v>7.5640294577648373</v>
      </c>
      <c r="K8" s="43">
        <f t="shared" si="3"/>
        <v>0</v>
      </c>
      <c r="L8" s="24">
        <f t="shared" si="4"/>
        <v>0</v>
      </c>
    </row>
    <row r="9" spans="1:12" ht="15" thickBot="1" x14ac:dyDescent="0.35">
      <c r="A9" s="44">
        <v>5</v>
      </c>
      <c r="B9" s="44">
        <v>100</v>
      </c>
      <c r="C9" s="44">
        <v>740</v>
      </c>
      <c r="D9" s="16">
        <v>54732.832393862271</v>
      </c>
      <c r="E9" s="54">
        <v>0</v>
      </c>
      <c r="F9" s="54">
        <v>0</v>
      </c>
      <c r="G9" s="45">
        <f t="shared" si="0"/>
        <v>9.4909783362710289</v>
      </c>
      <c r="H9" s="46">
        <f t="shared" si="5"/>
        <v>0</v>
      </c>
      <c r="I9" s="26">
        <f t="shared" si="1"/>
        <v>0</v>
      </c>
      <c r="J9" s="26">
        <f t="shared" si="2"/>
        <v>7.0233239688405611</v>
      </c>
      <c r="K9" s="48">
        <f t="shared" si="3"/>
        <v>0</v>
      </c>
      <c r="L9" s="44">
        <f t="shared" si="4"/>
        <v>0</v>
      </c>
    </row>
    <row r="10" spans="1:12" x14ac:dyDescent="0.3">
      <c r="A10" s="49">
        <v>6</v>
      </c>
      <c r="B10" s="49">
        <v>120</v>
      </c>
      <c r="C10" s="49">
        <v>730</v>
      </c>
      <c r="D10" s="16">
        <v>30119.352453538377</v>
      </c>
      <c r="E10" s="54">
        <v>0</v>
      </c>
      <c r="F10" s="54">
        <v>0</v>
      </c>
      <c r="G10" s="50">
        <f t="shared" si="0"/>
        <v>5.2898872884652022</v>
      </c>
      <c r="H10" s="51">
        <f t="shared" si="5"/>
        <v>0</v>
      </c>
      <c r="I10" s="26">
        <f t="shared" si="1"/>
        <v>0</v>
      </c>
      <c r="J10" s="26">
        <f t="shared" si="2"/>
        <v>3.8616177205795976</v>
      </c>
      <c r="K10" s="53">
        <f t="shared" si="3"/>
        <v>0</v>
      </c>
      <c r="L10" s="49">
        <f t="shared" si="4"/>
        <v>0</v>
      </c>
    </row>
    <row r="11" spans="1:12" x14ac:dyDescent="0.3">
      <c r="A11" s="24">
        <v>7</v>
      </c>
      <c r="B11" s="24">
        <v>140</v>
      </c>
      <c r="C11" s="54">
        <v>780</v>
      </c>
      <c r="D11" s="16">
        <v>27174.246103164049</v>
      </c>
      <c r="E11" s="54">
        <v>0</v>
      </c>
      <c r="F11" s="54">
        <v>0</v>
      </c>
      <c r="G11" s="29">
        <f t="shared" si="0"/>
        <v>4.7872090831325318</v>
      </c>
      <c r="H11" s="42">
        <f t="shared" si="5"/>
        <v>0</v>
      </c>
      <c r="I11" s="26">
        <f t="shared" si="1"/>
        <v>0</v>
      </c>
      <c r="J11" s="26">
        <f t="shared" si="2"/>
        <v>3.7340230848433746</v>
      </c>
      <c r="K11" s="43">
        <f t="shared" si="3"/>
        <v>0</v>
      </c>
      <c r="L11" s="24">
        <f t="shared" si="4"/>
        <v>0</v>
      </c>
    </row>
    <row r="12" spans="1:12" x14ac:dyDescent="0.3">
      <c r="A12" s="24">
        <v>8</v>
      </c>
      <c r="B12" s="24">
        <v>180</v>
      </c>
      <c r="C12" s="54">
        <v>1540</v>
      </c>
      <c r="D12" s="16">
        <v>31101.908784673233</v>
      </c>
      <c r="E12" s="54">
        <v>0</v>
      </c>
      <c r="F12" s="54">
        <v>0</v>
      </c>
      <c r="G12" s="29">
        <f t="shared" si="0"/>
        <v>5.4575924897087305</v>
      </c>
      <c r="H12" s="42">
        <f t="shared" si="5"/>
        <v>0</v>
      </c>
      <c r="I12" s="26">
        <f t="shared" si="1"/>
        <v>0</v>
      </c>
      <c r="J12" s="26">
        <f t="shared" si="2"/>
        <v>8.4046924341514444</v>
      </c>
      <c r="K12" s="43">
        <f t="shared" si="3"/>
        <v>0</v>
      </c>
      <c r="L12" s="24">
        <f t="shared" si="4"/>
        <v>0</v>
      </c>
    </row>
    <row r="13" spans="1:12" ht="15" thickBot="1" x14ac:dyDescent="0.35">
      <c r="A13" s="44">
        <v>9</v>
      </c>
      <c r="B13" s="44">
        <v>220</v>
      </c>
      <c r="C13" s="44">
        <v>1550</v>
      </c>
      <c r="D13" s="16">
        <v>22401.998433839861</v>
      </c>
      <c r="E13" s="54">
        <v>0</v>
      </c>
      <c r="F13" s="54">
        <v>0</v>
      </c>
      <c r="G13" s="45">
        <f t="shared" si="0"/>
        <v>3.9726697733673704</v>
      </c>
      <c r="H13" s="46">
        <f t="shared" si="5"/>
        <v>0</v>
      </c>
      <c r="I13" s="26">
        <f t="shared" si="1"/>
        <v>0</v>
      </c>
      <c r="J13" s="26">
        <f t="shared" si="2"/>
        <v>6.1576381487194238</v>
      </c>
      <c r="K13" s="48">
        <f t="shared" si="3"/>
        <v>0</v>
      </c>
      <c r="L13" s="44">
        <f t="shared" si="4"/>
        <v>0</v>
      </c>
    </row>
    <row r="14" spans="1:12" x14ac:dyDescent="0.3">
      <c r="A14">
        <v>10</v>
      </c>
      <c r="B14">
        <v>260</v>
      </c>
      <c r="C14" s="54">
        <v>1525</v>
      </c>
      <c r="D14" s="16">
        <v>29429.641072549668</v>
      </c>
      <c r="E14" s="54">
        <v>0</v>
      </c>
      <c r="F14" s="54">
        <v>0</v>
      </c>
      <c r="G14" s="3">
        <f t="shared" si="0"/>
        <v>5.1721656044421938</v>
      </c>
      <c r="H14" s="4">
        <f t="shared" si="5"/>
        <v>0</v>
      </c>
      <c r="I14" s="26">
        <f t="shared" si="1"/>
        <v>0</v>
      </c>
      <c r="J14" s="15">
        <f t="shared" ref="J14:J15" si="6">G14*C14/1000</f>
        <v>7.8875525467743453</v>
      </c>
      <c r="K14" s="14">
        <f t="shared" si="3"/>
        <v>0</v>
      </c>
      <c r="L14">
        <f t="shared" si="4"/>
        <v>0</v>
      </c>
    </row>
    <row r="15" spans="1:12" x14ac:dyDescent="0.3">
      <c r="A15">
        <v>11</v>
      </c>
      <c r="B15">
        <v>300</v>
      </c>
      <c r="C15" s="54">
        <v>1547</v>
      </c>
      <c r="D15" s="16">
        <v>36189.059628847048</v>
      </c>
      <c r="E15" s="54">
        <v>0</v>
      </c>
      <c r="F15" s="54">
        <v>0</v>
      </c>
      <c r="G15" s="3">
        <f t="shared" si="0"/>
        <v>6.3258802703115755</v>
      </c>
      <c r="H15" s="4">
        <f t="shared" si="5"/>
        <v>0</v>
      </c>
      <c r="I15" s="26">
        <f t="shared" si="1"/>
        <v>0</v>
      </c>
      <c r="J15" s="15">
        <f t="shared" si="6"/>
        <v>9.7861367781720077</v>
      </c>
      <c r="K15" s="14">
        <f t="shared" si="3"/>
        <v>0</v>
      </c>
      <c r="L15">
        <f t="shared" si="4"/>
        <v>0</v>
      </c>
    </row>
    <row r="16" spans="1:12" x14ac:dyDescent="0.3">
      <c r="A16" t="s">
        <v>24</v>
      </c>
      <c r="C16">
        <f>SUM(C4:C15)</f>
        <v>11282</v>
      </c>
      <c r="J16" s="15">
        <f>SUM(J4:J15)</f>
        <v>88.156329602256633</v>
      </c>
      <c r="K16" s="15">
        <f>SUM(K4:K15)</f>
        <v>0</v>
      </c>
      <c r="L16" s="15">
        <f>SUM(L4:L15)</f>
        <v>0</v>
      </c>
    </row>
    <row r="18" spans="1:9" x14ac:dyDescent="0.3">
      <c r="A18" s="35" t="s">
        <v>70</v>
      </c>
      <c r="E18" s="36" t="s">
        <v>6</v>
      </c>
      <c r="F18" s="37" t="s">
        <v>26</v>
      </c>
      <c r="G18" s="38" t="s">
        <v>27</v>
      </c>
      <c r="H18" s="36" t="s">
        <v>17</v>
      </c>
      <c r="I18" s="18"/>
    </row>
    <row r="19" spans="1:9" x14ac:dyDescent="0.3">
      <c r="A19" t="s">
        <v>28</v>
      </c>
      <c r="C19" s="62">
        <v>0.28499999999999998</v>
      </c>
      <c r="E19" s="39" t="s">
        <v>14</v>
      </c>
      <c r="F19" s="29">
        <v>5858.8303991124349</v>
      </c>
      <c r="G19" s="30">
        <v>1</v>
      </c>
      <c r="H19" s="33">
        <v>0</v>
      </c>
      <c r="I19" s="20" t="s">
        <v>5</v>
      </c>
    </row>
    <row r="20" spans="1:9" x14ac:dyDescent="0.3">
      <c r="A20" t="s">
        <v>31</v>
      </c>
      <c r="C20">
        <v>0.1792</v>
      </c>
      <c r="E20" s="40" t="s">
        <v>33</v>
      </c>
      <c r="F20" s="31">
        <v>-873.19999999999709</v>
      </c>
      <c r="G20" s="32">
        <v>0</v>
      </c>
      <c r="H20" s="34">
        <v>1</v>
      </c>
      <c r="I20" s="22" t="s">
        <v>9</v>
      </c>
    </row>
    <row r="21" spans="1:9" x14ac:dyDescent="0.3">
      <c r="A21" t="s">
        <v>29</v>
      </c>
      <c r="C21" s="41">
        <f>100-C22</f>
        <v>37.122807017543856</v>
      </c>
    </row>
    <row r="22" spans="1:9" x14ac:dyDescent="0.3">
      <c r="A22" t="s">
        <v>30</v>
      </c>
      <c r="C22" s="16">
        <f>(C20/C19)*100</f>
        <v>62.877192982456144</v>
      </c>
      <c r="E22" t="s">
        <v>36</v>
      </c>
    </row>
    <row r="23" spans="1:9" x14ac:dyDescent="0.3">
      <c r="A23" t="s">
        <v>37</v>
      </c>
      <c r="C23" s="15">
        <f>(J16+K16+L16)/1000</f>
        <v>8.8156329602256639E-2</v>
      </c>
    </row>
    <row r="24" spans="1:9" x14ac:dyDescent="0.3">
      <c r="A24" t="s">
        <v>32</v>
      </c>
      <c r="C24" s="15">
        <f>C19-C23</f>
        <v>0.19684367039774334</v>
      </c>
    </row>
    <row r="25" spans="1:9" x14ac:dyDescent="0.3">
      <c r="A25" t="s">
        <v>38</v>
      </c>
      <c r="C25" s="41">
        <f>C23*100/C19</f>
        <v>30.932045474476013</v>
      </c>
    </row>
    <row r="26" spans="1:9" x14ac:dyDescent="0.3">
      <c r="A26" t="s">
        <v>39</v>
      </c>
      <c r="C26" s="16">
        <f>100-C25</f>
        <v>69.067954525523987</v>
      </c>
    </row>
  </sheetData>
  <mergeCells count="3">
    <mergeCell ref="D2:F2"/>
    <mergeCell ref="G2:I2"/>
    <mergeCell ref="J2:L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topLeftCell="A2" workbookViewId="0">
      <selection activeCell="C20" sqref="C20"/>
    </sheetView>
  </sheetViews>
  <sheetFormatPr defaultRowHeight="14.4" x14ac:dyDescent="0.3"/>
  <cols>
    <col min="1" max="1" width="9" customWidth="1"/>
    <col min="2" max="2" width="10.44140625" customWidth="1"/>
    <col min="4" max="4" width="10.5546875" bestFit="1" customWidth="1"/>
  </cols>
  <sheetData>
    <row r="1" spans="1:12" x14ac:dyDescent="0.3">
      <c r="A1" t="s">
        <v>40</v>
      </c>
    </row>
    <row r="2" spans="1:12" x14ac:dyDescent="0.3">
      <c r="D2" s="78" t="s">
        <v>25</v>
      </c>
      <c r="E2" s="78"/>
      <c r="F2" s="78"/>
      <c r="G2" s="79" t="s">
        <v>35</v>
      </c>
      <c r="H2" s="79"/>
      <c r="I2" s="79"/>
      <c r="J2" s="80" t="s">
        <v>34</v>
      </c>
      <c r="K2" s="80"/>
      <c r="L2" s="80"/>
    </row>
    <row r="3" spans="1:12" x14ac:dyDescent="0.3">
      <c r="A3" t="s">
        <v>21</v>
      </c>
      <c r="B3" t="s">
        <v>22</v>
      </c>
      <c r="C3" t="s">
        <v>23</v>
      </c>
      <c r="D3" s="2" t="s">
        <v>26</v>
      </c>
      <c r="E3" s="2" t="s">
        <v>27</v>
      </c>
      <c r="F3" s="2" t="s">
        <v>17</v>
      </c>
      <c r="G3" s="2" t="s">
        <v>26</v>
      </c>
      <c r="H3" s="2" t="s">
        <v>27</v>
      </c>
      <c r="I3" s="2" t="s">
        <v>17</v>
      </c>
    </row>
    <row r="4" spans="1:12" x14ac:dyDescent="0.3">
      <c r="A4" s="24">
        <v>0</v>
      </c>
      <c r="B4" s="24">
        <v>0</v>
      </c>
      <c r="C4" s="24">
        <v>0</v>
      </c>
      <c r="D4">
        <v>0</v>
      </c>
      <c r="E4" s="54">
        <v>0</v>
      </c>
      <c r="F4" s="54">
        <v>0</v>
      </c>
      <c r="G4" s="29">
        <f>(D4-$F$20)/$F$19</f>
        <v>0.14903998588733339</v>
      </c>
      <c r="H4" s="42">
        <v>0</v>
      </c>
      <c r="I4" s="26">
        <f>F4*$H$19/$H$20</f>
        <v>0</v>
      </c>
      <c r="J4" s="24">
        <f>G4*C4</f>
        <v>0</v>
      </c>
      <c r="K4" s="24">
        <v>0</v>
      </c>
      <c r="L4" s="24">
        <f>I4*E4</f>
        <v>0</v>
      </c>
    </row>
    <row r="5" spans="1:12" x14ac:dyDescent="0.3">
      <c r="A5" s="24">
        <v>1</v>
      </c>
      <c r="B5" s="24">
        <v>20</v>
      </c>
      <c r="C5" s="24">
        <v>690</v>
      </c>
      <c r="D5" s="3">
        <v>43191.174849628384</v>
      </c>
      <c r="E5" s="54">
        <v>0</v>
      </c>
      <c r="F5" s="54">
        <v>0</v>
      </c>
      <c r="G5" s="29">
        <f t="shared" ref="G5:G15" si="0">(D5-$F$20)/$F$19</f>
        <v>7.521019017089789</v>
      </c>
      <c r="H5" s="42">
        <v>0</v>
      </c>
      <c r="I5" s="26">
        <f>F6*$H$19/$H$20</f>
        <v>0</v>
      </c>
      <c r="J5" s="26">
        <f>G5*C5/1000</f>
        <v>5.1895031217919545</v>
      </c>
      <c r="K5" s="24">
        <f>H5*C5/1000</f>
        <v>0</v>
      </c>
      <c r="L5" s="24">
        <f>I5*C5/1000</f>
        <v>0</v>
      </c>
    </row>
    <row r="6" spans="1:12" x14ac:dyDescent="0.3">
      <c r="A6" s="24">
        <v>2</v>
      </c>
      <c r="B6" s="24">
        <v>40</v>
      </c>
      <c r="C6" s="24">
        <v>750</v>
      </c>
      <c r="D6" s="16">
        <v>105614.65173864027</v>
      </c>
      <c r="E6" s="54">
        <v>0</v>
      </c>
      <c r="F6" s="54">
        <v>0</v>
      </c>
      <c r="G6" s="29">
        <f t="shared" si="0"/>
        <v>18.175616033325067</v>
      </c>
      <c r="H6" s="42">
        <f t="shared" ref="H6:H15" si="1">(E6-$G$20)/$G$19</f>
        <v>0</v>
      </c>
      <c r="I6" s="26">
        <f>F7*$H$19/$H$20</f>
        <v>0</v>
      </c>
      <c r="J6" s="26">
        <f t="shared" ref="J6:J15" si="2">G6*C6/1000</f>
        <v>13.631712024993799</v>
      </c>
      <c r="K6" s="43">
        <f t="shared" ref="K6:K15" si="3">H6*C6/1000</f>
        <v>0</v>
      </c>
      <c r="L6" s="24">
        <f t="shared" ref="L6:L15" si="4">I6*C6/1000</f>
        <v>0</v>
      </c>
    </row>
    <row r="7" spans="1:12" x14ac:dyDescent="0.3">
      <c r="A7" s="24">
        <v>3</v>
      </c>
      <c r="B7" s="24">
        <v>60</v>
      </c>
      <c r="C7" s="54">
        <v>780</v>
      </c>
      <c r="D7" s="3">
        <v>94981.215874168178</v>
      </c>
      <c r="E7" s="54">
        <v>0</v>
      </c>
      <c r="F7" s="54">
        <v>0</v>
      </c>
      <c r="G7" s="29">
        <f t="shared" si="0"/>
        <v>16.36067428896548</v>
      </c>
      <c r="H7" s="42">
        <f t="shared" si="1"/>
        <v>0</v>
      </c>
      <c r="I7" s="26">
        <f>F8*$H$19/$H$20</f>
        <v>0</v>
      </c>
      <c r="J7" s="26">
        <f t="shared" si="2"/>
        <v>12.761325945393075</v>
      </c>
      <c r="K7" s="43">
        <f t="shared" si="3"/>
        <v>0</v>
      </c>
      <c r="L7" s="24">
        <f t="shared" si="4"/>
        <v>0</v>
      </c>
    </row>
    <row r="8" spans="1:12" x14ac:dyDescent="0.3">
      <c r="A8" s="24">
        <v>4</v>
      </c>
      <c r="B8" s="24">
        <v>80</v>
      </c>
      <c r="C8" s="54">
        <v>770</v>
      </c>
      <c r="D8" s="3">
        <v>58496.157846339993</v>
      </c>
      <c r="E8" s="54">
        <v>0</v>
      </c>
      <c r="F8" s="54">
        <v>0</v>
      </c>
      <c r="G8" s="29">
        <f t="shared" si="0"/>
        <v>10.133312248692839</v>
      </c>
      <c r="H8" s="42">
        <f t="shared" si="1"/>
        <v>0</v>
      </c>
      <c r="I8" s="26">
        <f t="shared" ref="I8:I10" si="5">F9*$H$19/$H$20</f>
        <v>0</v>
      </c>
      <c r="J8" s="26">
        <f t="shared" si="2"/>
        <v>7.8026504314934853</v>
      </c>
      <c r="K8" s="43">
        <f t="shared" si="3"/>
        <v>0</v>
      </c>
      <c r="L8" s="24">
        <f t="shared" si="4"/>
        <v>0</v>
      </c>
    </row>
    <row r="9" spans="1:12" ht="15" thickBot="1" x14ac:dyDescent="0.35">
      <c r="A9" s="44">
        <v>5</v>
      </c>
      <c r="B9" s="44">
        <v>100</v>
      </c>
      <c r="C9" s="44">
        <v>740</v>
      </c>
      <c r="D9" s="3">
        <v>43392.242008469446</v>
      </c>
      <c r="E9" s="60">
        <v>0</v>
      </c>
      <c r="F9" s="60">
        <v>0</v>
      </c>
      <c r="G9" s="29">
        <f t="shared" si="0"/>
        <v>7.5553376686198828</v>
      </c>
      <c r="H9" s="46">
        <f t="shared" si="1"/>
        <v>0</v>
      </c>
      <c r="I9" s="47">
        <f t="shared" si="5"/>
        <v>0</v>
      </c>
      <c r="J9" s="47">
        <f t="shared" si="2"/>
        <v>5.5909498747787127</v>
      </c>
      <c r="K9" s="48">
        <f t="shared" si="3"/>
        <v>0</v>
      </c>
      <c r="L9" s="44">
        <f t="shared" si="4"/>
        <v>0</v>
      </c>
    </row>
    <row r="10" spans="1:12" x14ac:dyDescent="0.3">
      <c r="A10" s="49">
        <v>6</v>
      </c>
      <c r="B10" s="49">
        <v>120</v>
      </c>
      <c r="C10" s="49">
        <v>710</v>
      </c>
      <c r="D10" s="3">
        <v>52032.530671506349</v>
      </c>
      <c r="E10" s="61">
        <v>0</v>
      </c>
      <c r="F10" s="61">
        <v>0</v>
      </c>
      <c r="G10" s="29">
        <f t="shared" si="0"/>
        <v>9.0300840043980681</v>
      </c>
      <c r="H10" s="51">
        <f t="shared" si="1"/>
        <v>0</v>
      </c>
      <c r="I10" s="52">
        <f t="shared" si="5"/>
        <v>0</v>
      </c>
      <c r="J10" s="52">
        <f t="shared" si="2"/>
        <v>6.411359643122629</v>
      </c>
      <c r="K10" s="53">
        <f t="shared" si="3"/>
        <v>0</v>
      </c>
      <c r="L10" s="49">
        <f t="shared" si="4"/>
        <v>0</v>
      </c>
    </row>
    <row r="11" spans="1:12" x14ac:dyDescent="0.3">
      <c r="A11" s="24">
        <v>7</v>
      </c>
      <c r="B11" s="24">
        <v>140</v>
      </c>
      <c r="C11" s="54">
        <v>720</v>
      </c>
      <c r="D11" s="3">
        <v>51837.976793708411</v>
      </c>
      <c r="E11" s="54">
        <v>0</v>
      </c>
      <c r="F11" s="54">
        <v>0</v>
      </c>
      <c r="G11" s="29">
        <f t="shared" si="0"/>
        <v>8.9968770561601712</v>
      </c>
      <c r="H11" s="42">
        <f t="shared" si="1"/>
        <v>0</v>
      </c>
      <c r="I11" s="26">
        <f t="shared" ref="I11:I15" si="6">F11*$H$19/$H$20</f>
        <v>0</v>
      </c>
      <c r="J11" s="26">
        <f t="shared" si="2"/>
        <v>6.4777514804353231</v>
      </c>
      <c r="K11" s="43">
        <f t="shared" si="3"/>
        <v>0</v>
      </c>
      <c r="L11" s="24">
        <f t="shared" si="4"/>
        <v>0</v>
      </c>
    </row>
    <row r="12" spans="1:12" x14ac:dyDescent="0.3">
      <c r="A12" s="24">
        <v>8</v>
      </c>
      <c r="B12" s="24">
        <v>180</v>
      </c>
      <c r="C12" s="54">
        <v>1545</v>
      </c>
      <c r="D12" s="3">
        <v>27224.233030852993</v>
      </c>
      <c r="E12" s="54">
        <v>0</v>
      </c>
      <c r="F12" s="54">
        <v>0</v>
      </c>
      <c r="G12" s="29">
        <f t="shared" si="0"/>
        <v>4.7957409784569842</v>
      </c>
      <c r="H12" s="42">
        <f t="shared" si="1"/>
        <v>0</v>
      </c>
      <c r="I12" s="26">
        <f t="shared" si="6"/>
        <v>0</v>
      </c>
      <c r="J12" s="26">
        <f t="shared" si="2"/>
        <v>7.4094198117160408</v>
      </c>
      <c r="K12" s="43">
        <f t="shared" si="3"/>
        <v>0</v>
      </c>
      <c r="L12" s="24">
        <f t="shared" si="4"/>
        <v>0</v>
      </c>
    </row>
    <row r="13" spans="1:12" ht="15" thickBot="1" x14ac:dyDescent="0.35">
      <c r="A13" s="44">
        <v>9</v>
      </c>
      <c r="B13" s="44">
        <v>220</v>
      </c>
      <c r="C13" s="44">
        <v>1570</v>
      </c>
      <c r="D13" s="3">
        <v>21253.996515426497</v>
      </c>
      <c r="E13" s="60">
        <v>0</v>
      </c>
      <c r="F13" s="60">
        <v>0</v>
      </c>
      <c r="G13" s="29">
        <f t="shared" si="0"/>
        <v>3.776725900578823</v>
      </c>
      <c r="H13" s="46">
        <f t="shared" si="1"/>
        <v>0</v>
      </c>
      <c r="I13" s="47">
        <f t="shared" si="6"/>
        <v>0</v>
      </c>
      <c r="J13" s="47">
        <f t="shared" si="2"/>
        <v>5.9294596639087525</v>
      </c>
      <c r="K13" s="48">
        <f t="shared" si="3"/>
        <v>0</v>
      </c>
      <c r="L13" s="44">
        <f t="shared" si="4"/>
        <v>0</v>
      </c>
    </row>
    <row r="14" spans="1:12" x14ac:dyDescent="0.3">
      <c r="A14">
        <v>10</v>
      </c>
      <c r="B14">
        <v>260</v>
      </c>
      <c r="C14" s="54">
        <v>1500</v>
      </c>
      <c r="D14" s="3">
        <v>40651.047259528132</v>
      </c>
      <c r="E14" s="54">
        <v>0</v>
      </c>
      <c r="F14" s="54">
        <v>0</v>
      </c>
      <c r="G14" s="29">
        <f t="shared" si="0"/>
        <v>7.0874636114775935</v>
      </c>
      <c r="H14" s="4">
        <f t="shared" si="1"/>
        <v>0</v>
      </c>
      <c r="I14" s="15">
        <f t="shared" si="6"/>
        <v>0</v>
      </c>
      <c r="J14" s="15">
        <f t="shared" si="2"/>
        <v>10.631195417216389</v>
      </c>
      <c r="K14" s="14">
        <f t="shared" si="3"/>
        <v>0</v>
      </c>
      <c r="L14">
        <f t="shared" si="4"/>
        <v>0</v>
      </c>
    </row>
    <row r="15" spans="1:12" x14ac:dyDescent="0.3">
      <c r="A15">
        <v>11</v>
      </c>
      <c r="B15">
        <v>300</v>
      </c>
      <c r="C15" s="54">
        <v>1560</v>
      </c>
      <c r="D15" s="3">
        <v>23246.541730187539</v>
      </c>
      <c r="E15" s="54">
        <v>0</v>
      </c>
      <c r="F15" s="54">
        <v>0</v>
      </c>
      <c r="G15" s="29">
        <f t="shared" si="0"/>
        <v>4.1168185605511773</v>
      </c>
      <c r="H15" s="4">
        <f t="shared" si="1"/>
        <v>0</v>
      </c>
      <c r="I15" s="15">
        <f t="shared" si="6"/>
        <v>0</v>
      </c>
      <c r="J15" s="15">
        <f t="shared" si="2"/>
        <v>6.4222369544598372</v>
      </c>
      <c r="K15" s="14">
        <f t="shared" si="3"/>
        <v>0</v>
      </c>
      <c r="L15">
        <f t="shared" si="4"/>
        <v>0</v>
      </c>
    </row>
    <row r="16" spans="1:12" x14ac:dyDescent="0.3">
      <c r="A16" t="s">
        <v>24</v>
      </c>
      <c r="C16">
        <f>SUM(C4:C15)</f>
        <v>11335</v>
      </c>
      <c r="J16" s="15">
        <f>SUM(J4:J15)</f>
        <v>88.257564369310003</v>
      </c>
      <c r="K16" s="15">
        <f>SUM(K4:K15)</f>
        <v>0</v>
      </c>
      <c r="L16" s="15">
        <f>SUM(L4:L15)</f>
        <v>0</v>
      </c>
    </row>
    <row r="18" spans="1:9" x14ac:dyDescent="0.3">
      <c r="A18" s="35" t="s">
        <v>69</v>
      </c>
      <c r="E18" s="36" t="s">
        <v>6</v>
      </c>
      <c r="F18" s="37" t="s">
        <v>26</v>
      </c>
      <c r="G18" s="38" t="s">
        <v>27</v>
      </c>
      <c r="H18" s="36" t="s">
        <v>17</v>
      </c>
      <c r="I18" s="18"/>
    </row>
    <row r="19" spans="1:9" x14ac:dyDescent="0.3">
      <c r="A19" t="s">
        <v>28</v>
      </c>
      <c r="C19">
        <v>0.26960000000000001</v>
      </c>
      <c r="E19" s="39" t="s">
        <v>14</v>
      </c>
      <c r="F19" s="29">
        <v>5858.8303991124349</v>
      </c>
      <c r="G19" s="30">
        <v>1</v>
      </c>
      <c r="H19" s="33">
        <v>1</v>
      </c>
      <c r="I19" s="20" t="s">
        <v>5</v>
      </c>
    </row>
    <row r="20" spans="1:9" x14ac:dyDescent="0.3">
      <c r="A20" t="s">
        <v>31</v>
      </c>
      <c r="C20">
        <v>0.17269999999999999</v>
      </c>
      <c r="E20" s="40" t="s">
        <v>33</v>
      </c>
      <c r="F20" s="31">
        <v>-873.19999999999709</v>
      </c>
      <c r="G20" s="32">
        <v>0</v>
      </c>
      <c r="H20" s="34">
        <v>1</v>
      </c>
      <c r="I20" s="22" t="s">
        <v>9</v>
      </c>
    </row>
    <row r="21" spans="1:9" x14ac:dyDescent="0.3">
      <c r="A21" t="s">
        <v>29</v>
      </c>
      <c r="C21" s="41">
        <f>100-C22</f>
        <v>35.942136498516319</v>
      </c>
    </row>
    <row r="22" spans="1:9" x14ac:dyDescent="0.3">
      <c r="A22" t="s">
        <v>30</v>
      </c>
      <c r="C22" s="16">
        <f>(C20/C19)*100</f>
        <v>64.057863501483681</v>
      </c>
      <c r="E22" t="s">
        <v>36</v>
      </c>
    </row>
    <row r="23" spans="1:9" x14ac:dyDescent="0.3">
      <c r="A23" t="s">
        <v>37</v>
      </c>
      <c r="C23" s="15">
        <f>(J16+K16+L16)/1000</f>
        <v>8.825756436931001E-2</v>
      </c>
    </row>
    <row r="24" spans="1:9" x14ac:dyDescent="0.3">
      <c r="A24" t="s">
        <v>32</v>
      </c>
      <c r="C24" s="15">
        <f>C19-C23</f>
        <v>0.18134243563069</v>
      </c>
    </row>
    <row r="25" spans="1:9" x14ac:dyDescent="0.3">
      <c r="A25" t="s">
        <v>38</v>
      </c>
      <c r="C25" s="41">
        <f>C23*100/C19</f>
        <v>32.736485300189173</v>
      </c>
    </row>
    <row r="26" spans="1:9" x14ac:dyDescent="0.3">
      <c r="A26" t="s">
        <v>39</v>
      </c>
      <c r="C26" s="16">
        <f>100-C25</f>
        <v>67.263514699810827</v>
      </c>
    </row>
  </sheetData>
  <mergeCells count="3">
    <mergeCell ref="D2:F2"/>
    <mergeCell ref="G2:I2"/>
    <mergeCell ref="J2:L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workbookViewId="0">
      <selection activeCell="C20" sqref="C20"/>
    </sheetView>
  </sheetViews>
  <sheetFormatPr defaultRowHeight="14.4" x14ac:dyDescent="0.3"/>
  <cols>
    <col min="1" max="1" width="9" customWidth="1"/>
    <col min="2" max="2" width="10.44140625" customWidth="1"/>
  </cols>
  <sheetData>
    <row r="1" spans="1:12" x14ac:dyDescent="0.3">
      <c r="A1" t="s">
        <v>72</v>
      </c>
    </row>
    <row r="2" spans="1:12" x14ac:dyDescent="0.3">
      <c r="D2" s="78" t="s">
        <v>25</v>
      </c>
      <c r="E2" s="78"/>
      <c r="F2" s="78"/>
      <c r="G2" s="79" t="s">
        <v>35</v>
      </c>
      <c r="H2" s="79"/>
      <c r="I2" s="79"/>
      <c r="J2" s="80" t="s">
        <v>34</v>
      </c>
      <c r="K2" s="80"/>
      <c r="L2" s="80"/>
    </row>
    <row r="3" spans="1:12" x14ac:dyDescent="0.3">
      <c r="A3" t="s">
        <v>21</v>
      </c>
      <c r="B3" t="s">
        <v>22</v>
      </c>
      <c r="C3" t="s">
        <v>23</v>
      </c>
      <c r="D3" s="2" t="s">
        <v>26</v>
      </c>
      <c r="E3" s="2" t="s">
        <v>27</v>
      </c>
      <c r="F3" s="2" t="s">
        <v>17</v>
      </c>
      <c r="G3" s="2" t="s">
        <v>26</v>
      </c>
      <c r="H3" s="2" t="s">
        <v>27</v>
      </c>
      <c r="I3" s="2" t="s">
        <v>17</v>
      </c>
    </row>
    <row r="4" spans="1:12" x14ac:dyDescent="0.3">
      <c r="A4" s="24">
        <v>0</v>
      </c>
      <c r="B4" s="24">
        <v>0</v>
      </c>
      <c r="C4" s="24">
        <v>0</v>
      </c>
      <c r="D4" s="3">
        <v>0</v>
      </c>
      <c r="E4" s="54">
        <v>0</v>
      </c>
      <c r="F4" s="54">
        <v>0</v>
      </c>
      <c r="G4" s="29">
        <f>(D4-$F$20)/$F$19</f>
        <v>0.14903998588733339</v>
      </c>
      <c r="H4" s="42">
        <v>0</v>
      </c>
      <c r="I4" s="26">
        <f>F4*$H$19/$H$20</f>
        <v>0</v>
      </c>
      <c r="J4" s="24">
        <f>G4*C4</f>
        <v>0</v>
      </c>
      <c r="K4" s="24">
        <f>H4*D4</f>
        <v>0</v>
      </c>
      <c r="L4" s="24">
        <f>I4*E4</f>
        <v>0</v>
      </c>
    </row>
    <row r="5" spans="1:12" x14ac:dyDescent="0.3">
      <c r="A5" s="24">
        <v>1</v>
      </c>
      <c r="B5" s="24">
        <v>20</v>
      </c>
      <c r="C5" s="24">
        <v>680</v>
      </c>
      <c r="D5">
        <v>42536</v>
      </c>
      <c r="E5" s="54">
        <v>0</v>
      </c>
      <c r="F5" s="54">
        <v>0</v>
      </c>
      <c r="G5" s="29">
        <f>(D5-$F$20)/$F$19</f>
        <v>7.4091921156441289</v>
      </c>
      <c r="H5" s="42">
        <v>0</v>
      </c>
      <c r="I5" s="26">
        <f t="shared" ref="I5:I15" si="0">F5*$H$19/$H$20</f>
        <v>0</v>
      </c>
      <c r="J5" s="26">
        <f>G5*C5/1000</f>
        <v>5.038250638638007</v>
      </c>
      <c r="K5" s="24">
        <f>H5*C5/1000</f>
        <v>0</v>
      </c>
      <c r="L5" s="24">
        <f>I5*C5/1000</f>
        <v>0</v>
      </c>
    </row>
    <row r="6" spans="1:12" x14ac:dyDescent="0.3">
      <c r="A6" s="24">
        <v>2</v>
      </c>
      <c r="B6" s="24">
        <v>40</v>
      </c>
      <c r="C6" s="24">
        <v>780</v>
      </c>
      <c r="D6" s="3">
        <v>90431.842607656639</v>
      </c>
      <c r="E6" s="54">
        <v>0</v>
      </c>
      <c r="F6" s="54">
        <v>0</v>
      </c>
      <c r="G6" s="29">
        <f t="shared" ref="G6:G15" si="1">(D6-$F$20)/$F$19</f>
        <v>15.584175746321076</v>
      </c>
      <c r="H6" s="42">
        <f t="shared" ref="H6:H15" si="2">(E6-$G$20)/$G$19</f>
        <v>0</v>
      </c>
      <c r="I6" s="26">
        <f t="shared" si="0"/>
        <v>0</v>
      </c>
      <c r="J6" s="26">
        <f t="shared" ref="J6:J15" si="3">G6*C6/1000</f>
        <v>12.155657082130439</v>
      </c>
      <c r="K6" s="43">
        <f t="shared" ref="K6:K15" si="4">H6*C6/1000</f>
        <v>0</v>
      </c>
      <c r="L6" s="24">
        <f t="shared" ref="L6:L15" si="5">I6*C6/1000</f>
        <v>0</v>
      </c>
    </row>
    <row r="7" spans="1:12" x14ac:dyDescent="0.3">
      <c r="A7" s="24">
        <v>3</v>
      </c>
      <c r="B7" s="24">
        <v>60</v>
      </c>
      <c r="C7" s="54">
        <v>780</v>
      </c>
      <c r="D7" s="3">
        <v>90639.015911376948</v>
      </c>
      <c r="E7" s="54">
        <v>0</v>
      </c>
      <c r="F7" s="54">
        <v>0</v>
      </c>
      <c r="G7" s="29">
        <f t="shared" si="1"/>
        <v>15.61953661011254</v>
      </c>
      <c r="H7" s="42">
        <f t="shared" si="2"/>
        <v>0</v>
      </c>
      <c r="I7" s="26">
        <f t="shared" si="0"/>
        <v>0</v>
      </c>
      <c r="J7" s="26">
        <f t="shared" si="3"/>
        <v>12.183238555887781</v>
      </c>
      <c r="K7" s="43">
        <f t="shared" si="4"/>
        <v>0</v>
      </c>
      <c r="L7" s="24">
        <f t="shared" si="5"/>
        <v>0</v>
      </c>
    </row>
    <row r="8" spans="1:12" x14ac:dyDescent="0.3">
      <c r="A8" s="24">
        <v>4</v>
      </c>
      <c r="B8" s="24">
        <v>80</v>
      </c>
      <c r="C8" s="54">
        <v>800</v>
      </c>
      <c r="D8" s="3">
        <v>53366.925364368508</v>
      </c>
      <c r="E8" s="54">
        <v>0</v>
      </c>
      <c r="F8" s="54">
        <v>0</v>
      </c>
      <c r="G8" s="29">
        <f t="shared" si="1"/>
        <v>9.2578418676508267</v>
      </c>
      <c r="H8" s="42">
        <f t="shared" si="2"/>
        <v>0</v>
      </c>
      <c r="I8" s="26">
        <f t="shared" si="0"/>
        <v>0</v>
      </c>
      <c r="J8" s="26">
        <f t="shared" si="3"/>
        <v>7.4062734941206614</v>
      </c>
      <c r="K8" s="43">
        <f t="shared" si="4"/>
        <v>0</v>
      </c>
      <c r="L8" s="24">
        <f t="shared" si="5"/>
        <v>0</v>
      </c>
    </row>
    <row r="9" spans="1:12" ht="15" thickBot="1" x14ac:dyDescent="0.35">
      <c r="A9" s="44">
        <v>5</v>
      </c>
      <c r="B9" s="44">
        <v>100</v>
      </c>
      <c r="C9" s="44">
        <v>800</v>
      </c>
      <c r="D9" s="3">
        <v>35531.190389717347</v>
      </c>
      <c r="E9" s="60">
        <v>0</v>
      </c>
      <c r="F9" s="60">
        <v>0</v>
      </c>
      <c r="G9" s="45">
        <f t="shared" si="1"/>
        <v>6.2135934836468918</v>
      </c>
      <c r="H9" s="46">
        <f t="shared" si="2"/>
        <v>0</v>
      </c>
      <c r="I9" s="47">
        <f t="shared" si="0"/>
        <v>0</v>
      </c>
      <c r="J9" s="47">
        <f t="shared" si="3"/>
        <v>4.9708747869175127</v>
      </c>
      <c r="K9" s="48">
        <f t="shared" si="4"/>
        <v>0</v>
      </c>
      <c r="L9" s="44">
        <f t="shared" si="5"/>
        <v>0</v>
      </c>
    </row>
    <row r="10" spans="1:12" x14ac:dyDescent="0.3">
      <c r="A10" s="49">
        <v>6</v>
      </c>
      <c r="B10" s="49">
        <v>120</v>
      </c>
      <c r="C10" s="49">
        <v>720</v>
      </c>
      <c r="D10" s="3">
        <v>14727.76653412811</v>
      </c>
      <c r="E10" s="61">
        <v>0</v>
      </c>
      <c r="F10" s="61">
        <v>0</v>
      </c>
      <c r="G10" s="50">
        <f t="shared" si="1"/>
        <v>2.6628124508419848</v>
      </c>
      <c r="H10" s="51">
        <f t="shared" si="2"/>
        <v>0</v>
      </c>
      <c r="I10" s="52">
        <f t="shared" si="0"/>
        <v>0</v>
      </c>
      <c r="J10" s="52">
        <f t="shared" si="3"/>
        <v>1.9172249646062292</v>
      </c>
      <c r="K10" s="53">
        <f t="shared" si="4"/>
        <v>0</v>
      </c>
      <c r="L10" s="49">
        <f t="shared" si="5"/>
        <v>0</v>
      </c>
    </row>
    <row r="11" spans="1:12" x14ac:dyDescent="0.3">
      <c r="A11" s="24">
        <v>7</v>
      </c>
      <c r="B11" s="24">
        <v>140</v>
      </c>
      <c r="C11" s="54">
        <v>800</v>
      </c>
      <c r="D11" s="3">
        <v>32709.145814909578</v>
      </c>
      <c r="E11" s="54">
        <v>0</v>
      </c>
      <c r="F11" s="54">
        <v>0</v>
      </c>
      <c r="G11" s="29">
        <f t="shared" si="1"/>
        <v>5.7319197736116454</v>
      </c>
      <c r="H11" s="42">
        <f t="shared" si="2"/>
        <v>0</v>
      </c>
      <c r="I11" s="26">
        <f t="shared" si="0"/>
        <v>0</v>
      </c>
      <c r="J11" s="26">
        <f t="shared" si="3"/>
        <v>4.5855358188893156</v>
      </c>
      <c r="K11" s="43">
        <f t="shared" si="4"/>
        <v>0</v>
      </c>
      <c r="L11" s="24">
        <f t="shared" si="5"/>
        <v>0</v>
      </c>
    </row>
    <row r="12" spans="1:12" x14ac:dyDescent="0.3">
      <c r="A12" s="24">
        <v>8</v>
      </c>
      <c r="B12" s="24">
        <v>180</v>
      </c>
      <c r="C12" s="54">
        <v>1620</v>
      </c>
      <c r="D12" s="3">
        <v>18054.998278573985</v>
      </c>
      <c r="E12" s="54">
        <v>0</v>
      </c>
      <c r="F12" s="54">
        <v>0</v>
      </c>
      <c r="G12" s="29">
        <f t="shared" si="1"/>
        <v>3.2307127855145712</v>
      </c>
      <c r="H12" s="42">
        <f t="shared" si="2"/>
        <v>0</v>
      </c>
      <c r="I12" s="26">
        <f t="shared" si="0"/>
        <v>0</v>
      </c>
      <c r="J12" s="26">
        <f t="shared" si="3"/>
        <v>5.2337547125336048</v>
      </c>
      <c r="K12" s="43">
        <f t="shared" si="4"/>
        <v>0</v>
      </c>
      <c r="L12" s="24">
        <f t="shared" si="5"/>
        <v>0</v>
      </c>
    </row>
    <row r="13" spans="1:12" ht="15" thickBot="1" x14ac:dyDescent="0.35">
      <c r="A13" s="44">
        <v>9</v>
      </c>
      <c r="B13" s="44">
        <v>220</v>
      </c>
      <c r="C13" s="44">
        <v>1620</v>
      </c>
      <c r="D13" s="3">
        <v>11591.125738356746</v>
      </c>
      <c r="E13" s="60">
        <v>0</v>
      </c>
      <c r="F13" s="60">
        <v>0</v>
      </c>
      <c r="G13" s="45">
        <f t="shared" si="1"/>
        <v>2.1274426616351598</v>
      </c>
      <c r="H13" s="46">
        <f t="shared" si="2"/>
        <v>0</v>
      </c>
      <c r="I13" s="47">
        <f t="shared" si="0"/>
        <v>0</v>
      </c>
      <c r="J13" s="47">
        <f t="shared" si="3"/>
        <v>3.4464571118489591</v>
      </c>
      <c r="K13" s="48">
        <f t="shared" si="4"/>
        <v>0</v>
      </c>
      <c r="L13" s="44">
        <f t="shared" si="5"/>
        <v>0</v>
      </c>
    </row>
    <row r="14" spans="1:12" x14ac:dyDescent="0.3">
      <c r="A14">
        <v>10</v>
      </c>
      <c r="B14">
        <v>260</v>
      </c>
      <c r="C14" s="54">
        <v>1578</v>
      </c>
      <c r="D14" s="3">
        <v>21921.123861664855</v>
      </c>
      <c r="E14" s="54">
        <v>0</v>
      </c>
      <c r="F14" s="54">
        <v>0</v>
      </c>
      <c r="G14" s="3">
        <f t="shared" si="1"/>
        <v>3.8905928843951529</v>
      </c>
      <c r="H14" s="4">
        <f t="shared" si="2"/>
        <v>0</v>
      </c>
      <c r="I14" s="15">
        <f t="shared" si="0"/>
        <v>0</v>
      </c>
      <c r="J14" s="15">
        <f t="shared" si="3"/>
        <v>6.1393555715755515</v>
      </c>
      <c r="K14" s="14">
        <f t="shared" si="4"/>
        <v>0</v>
      </c>
      <c r="L14">
        <f t="shared" si="5"/>
        <v>0</v>
      </c>
    </row>
    <row r="15" spans="1:12" x14ac:dyDescent="0.3">
      <c r="A15">
        <v>11</v>
      </c>
      <c r="B15">
        <v>300</v>
      </c>
      <c r="C15" s="54">
        <v>1650</v>
      </c>
      <c r="D15" s="3">
        <v>10627.166499024524</v>
      </c>
      <c r="E15" s="54">
        <v>0</v>
      </c>
      <c r="F15" s="54">
        <v>0</v>
      </c>
      <c r="G15" s="3">
        <f t="shared" si="1"/>
        <v>1.9629116590858704</v>
      </c>
      <c r="H15" s="4">
        <f t="shared" si="2"/>
        <v>0</v>
      </c>
      <c r="I15" s="15">
        <f t="shared" si="0"/>
        <v>0</v>
      </c>
      <c r="J15" s="15">
        <f t="shared" si="3"/>
        <v>3.2388042374916863</v>
      </c>
      <c r="K15" s="14">
        <f t="shared" si="4"/>
        <v>0</v>
      </c>
      <c r="L15">
        <f t="shared" si="5"/>
        <v>0</v>
      </c>
    </row>
    <row r="16" spans="1:12" x14ac:dyDescent="0.3">
      <c r="A16" t="s">
        <v>24</v>
      </c>
      <c r="C16">
        <f>SUM(C4:C15)</f>
        <v>11828</v>
      </c>
      <c r="J16" s="15">
        <f>SUM(J4:J15)</f>
        <v>66.315426974639735</v>
      </c>
      <c r="K16" s="15">
        <f t="shared" ref="K16:L16" si="6">SUM(K4:K15)</f>
        <v>0</v>
      </c>
      <c r="L16" s="15">
        <f t="shared" si="6"/>
        <v>0</v>
      </c>
    </row>
    <row r="18" spans="1:9" x14ac:dyDescent="0.3">
      <c r="A18" s="35" t="s">
        <v>68</v>
      </c>
      <c r="E18" s="36" t="s">
        <v>6</v>
      </c>
      <c r="F18" s="37" t="s">
        <v>26</v>
      </c>
      <c r="G18" s="38" t="s">
        <v>27</v>
      </c>
      <c r="H18" s="36" t="s">
        <v>17</v>
      </c>
      <c r="I18" s="18"/>
    </row>
    <row r="19" spans="1:9" x14ac:dyDescent="0.3">
      <c r="A19" t="s">
        <v>28</v>
      </c>
      <c r="C19">
        <v>0.2198</v>
      </c>
      <c r="E19" s="39" t="s">
        <v>14</v>
      </c>
      <c r="F19" s="29">
        <v>5858.8303991124349</v>
      </c>
      <c r="G19" s="30">
        <v>1</v>
      </c>
      <c r="H19" s="33">
        <v>1</v>
      </c>
      <c r="I19" s="20" t="s">
        <v>5</v>
      </c>
    </row>
    <row r="20" spans="1:9" x14ac:dyDescent="0.3">
      <c r="A20" t="s">
        <v>31</v>
      </c>
      <c r="C20">
        <v>0.15659999999999999</v>
      </c>
      <c r="E20" s="40" t="s">
        <v>33</v>
      </c>
      <c r="F20" s="31">
        <v>-873.19999999999709</v>
      </c>
      <c r="G20" s="32">
        <v>0</v>
      </c>
      <c r="H20" s="34">
        <v>1</v>
      </c>
      <c r="I20" s="22" t="s">
        <v>9</v>
      </c>
    </row>
    <row r="21" spans="1:9" x14ac:dyDescent="0.3">
      <c r="A21" t="s">
        <v>29</v>
      </c>
      <c r="C21" s="41">
        <f>100-C22</f>
        <v>28.753412192902644</v>
      </c>
    </row>
    <row r="22" spans="1:9" x14ac:dyDescent="0.3">
      <c r="A22" t="s">
        <v>30</v>
      </c>
      <c r="C22" s="16">
        <f>(C20/C19)*100</f>
        <v>71.246587807097356</v>
      </c>
      <c r="E22" t="s">
        <v>36</v>
      </c>
    </row>
    <row r="23" spans="1:9" x14ac:dyDescent="0.3">
      <c r="A23" t="s">
        <v>37</v>
      </c>
      <c r="C23" s="15">
        <f>(J16+K16+L16)/1000</f>
        <v>6.6315426974639741E-2</v>
      </c>
    </row>
    <row r="24" spans="1:9" x14ac:dyDescent="0.3">
      <c r="A24" t="s">
        <v>32</v>
      </c>
      <c r="C24" s="15">
        <f>C19-C23</f>
        <v>0.15348457302536025</v>
      </c>
    </row>
    <row r="25" spans="1:9" x14ac:dyDescent="0.3">
      <c r="A25" t="s">
        <v>38</v>
      </c>
      <c r="C25" s="41">
        <f>C23*100/C19</f>
        <v>30.170803901109984</v>
      </c>
    </row>
    <row r="26" spans="1:9" x14ac:dyDescent="0.3">
      <c r="A26" t="s">
        <v>39</v>
      </c>
      <c r="C26" s="16">
        <f>100-C25</f>
        <v>69.829196098890009</v>
      </c>
    </row>
  </sheetData>
  <mergeCells count="3">
    <mergeCell ref="G2:I2"/>
    <mergeCell ref="D2:F2"/>
    <mergeCell ref="J2:L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Q23"/>
  <sheetViews>
    <sheetView workbookViewId="0">
      <selection activeCell="O19" sqref="O19"/>
    </sheetView>
  </sheetViews>
  <sheetFormatPr defaultRowHeight="14.4" x14ac:dyDescent="0.3"/>
  <cols>
    <col min="1" max="1" width="10.77734375" customWidth="1"/>
  </cols>
  <sheetData>
    <row r="2" spans="1:17" x14ac:dyDescent="0.3">
      <c r="C2" s="81" t="s">
        <v>41</v>
      </c>
      <c r="D2" s="81"/>
      <c r="E2" s="81"/>
      <c r="F2" s="81"/>
      <c r="G2" s="81"/>
      <c r="H2" s="80" t="s">
        <v>47</v>
      </c>
      <c r="I2" s="80"/>
      <c r="J2" s="80"/>
      <c r="K2" s="80"/>
      <c r="L2" s="80"/>
      <c r="M2" s="79" t="s">
        <v>48</v>
      </c>
      <c r="N2" s="79"/>
      <c r="O2" s="79"/>
      <c r="P2" s="79"/>
      <c r="Q2" s="79"/>
    </row>
    <row r="3" spans="1:17" x14ac:dyDescent="0.3">
      <c r="A3" t="s">
        <v>21</v>
      </c>
      <c r="B3" t="s">
        <v>22</v>
      </c>
      <c r="C3" t="s">
        <v>73</v>
      </c>
      <c r="D3" t="s">
        <v>74</v>
      </c>
      <c r="E3" t="s">
        <v>75</v>
      </c>
      <c r="F3" t="s">
        <v>45</v>
      </c>
      <c r="G3" t="s">
        <v>46</v>
      </c>
      <c r="H3" s="63" t="s">
        <v>73</v>
      </c>
      <c r="I3" s="63" t="s">
        <v>74</v>
      </c>
      <c r="J3" s="63" t="s">
        <v>75</v>
      </c>
      <c r="K3" t="s">
        <v>45</v>
      </c>
      <c r="L3" t="s">
        <v>46</v>
      </c>
      <c r="M3" t="s">
        <v>42</v>
      </c>
      <c r="N3" t="s">
        <v>43</v>
      </c>
      <c r="O3" t="s">
        <v>44</v>
      </c>
      <c r="P3" t="s">
        <v>45</v>
      </c>
      <c r="Q3" t="s">
        <v>46</v>
      </c>
    </row>
    <row r="4" spans="1:17" x14ac:dyDescent="0.3">
      <c r="A4" s="64">
        <v>0</v>
      </c>
      <c r="B4" s="64">
        <v>0</v>
      </c>
      <c r="C4" s="64">
        <v>0</v>
      </c>
      <c r="D4" s="64">
        <v>0</v>
      </c>
      <c r="E4" s="64">
        <v>0</v>
      </c>
      <c r="F4" s="29">
        <f>AVERAGE(C4:E4)</f>
        <v>0</v>
      </c>
      <c r="G4" s="29">
        <f>_xlfn.STDEV.P(C4:E4)</f>
        <v>0</v>
      </c>
      <c r="H4" s="29">
        <v>0</v>
      </c>
      <c r="I4" s="29">
        <v>0.14903998588733339</v>
      </c>
      <c r="J4" s="29">
        <v>0.14903998588733339</v>
      </c>
      <c r="K4" s="28">
        <f>AVERAGE(H4:J4)</f>
        <v>9.9359990591555591E-2</v>
      </c>
      <c r="L4" s="29">
        <f>_xlfn.STDEV.P(H4:J4)</f>
        <v>7.025812312592053E-2</v>
      </c>
      <c r="M4" s="29">
        <v>0</v>
      </c>
      <c r="N4" s="29">
        <v>0</v>
      </c>
      <c r="O4" s="29">
        <v>0</v>
      </c>
      <c r="P4" s="26">
        <f>AVERAGE(M4:O4)</f>
        <v>0</v>
      </c>
      <c r="Q4" s="42">
        <f>_xlfn.STDEV.P(M4:O4)</f>
        <v>0</v>
      </c>
    </row>
    <row r="5" spans="1:17" x14ac:dyDescent="0.3">
      <c r="A5" s="64">
        <v>1</v>
      </c>
      <c r="B5" s="64">
        <v>20</v>
      </c>
      <c r="C5" s="64">
        <v>640</v>
      </c>
      <c r="D5" s="64">
        <v>690</v>
      </c>
      <c r="E5" s="64">
        <v>680</v>
      </c>
      <c r="F5" s="29">
        <f t="shared" ref="F5:F15" si="0">AVERAGE(C5:E5)</f>
        <v>670</v>
      </c>
      <c r="G5" s="29">
        <f t="shared" ref="G5:G15" si="1">_xlfn.STDEV.P(C5:E5)</f>
        <v>21.602468994692867</v>
      </c>
      <c r="H5" s="29">
        <v>14.976916258435473</v>
      </c>
      <c r="I5" s="29">
        <v>7.521019017089789</v>
      </c>
      <c r="J5" s="29">
        <v>7.4091921156441289</v>
      </c>
      <c r="K5" s="28">
        <f t="shared" ref="K5:K15" si="2">AVERAGE(H5:J5)</f>
        <v>9.9690424637231292</v>
      </c>
      <c r="L5" s="29">
        <f t="shared" ref="L5:L15" si="3">_xlfn.STDEV.P(H5:J5)</f>
        <v>3.5413957956147462</v>
      </c>
      <c r="M5" s="29">
        <v>0</v>
      </c>
      <c r="N5" s="29">
        <v>0</v>
      </c>
      <c r="O5" s="29">
        <v>0</v>
      </c>
      <c r="P5" s="26">
        <f t="shared" ref="P5:P15" si="4">AVERAGE(M5:O5)</f>
        <v>0</v>
      </c>
      <c r="Q5" s="42">
        <f t="shared" ref="Q5:Q15" si="5">_xlfn.STDEV.P(M5:O5)</f>
        <v>0</v>
      </c>
    </row>
    <row r="6" spans="1:17" x14ac:dyDescent="0.3">
      <c r="A6" s="64">
        <v>2</v>
      </c>
      <c r="B6" s="64">
        <v>40</v>
      </c>
      <c r="C6" s="64">
        <v>750</v>
      </c>
      <c r="D6" s="64">
        <v>750</v>
      </c>
      <c r="E6" s="64">
        <v>780</v>
      </c>
      <c r="F6" s="29">
        <f t="shared" si="0"/>
        <v>760</v>
      </c>
      <c r="G6" s="29">
        <f t="shared" si="1"/>
        <v>14.142135623730951</v>
      </c>
      <c r="H6" s="29">
        <v>18.823271476539361</v>
      </c>
      <c r="I6" s="29">
        <v>18.175616033325067</v>
      </c>
      <c r="J6" s="29">
        <v>15.584175746321076</v>
      </c>
      <c r="K6" s="28">
        <f t="shared" si="2"/>
        <v>17.527687752061837</v>
      </c>
      <c r="L6" s="29">
        <f t="shared" si="3"/>
        <v>1.399474563452328</v>
      </c>
      <c r="M6" s="29">
        <v>0</v>
      </c>
      <c r="N6" s="29">
        <v>0</v>
      </c>
      <c r="O6" s="29">
        <v>0</v>
      </c>
      <c r="P6" s="26">
        <f t="shared" si="4"/>
        <v>0</v>
      </c>
      <c r="Q6" s="42">
        <f t="shared" si="5"/>
        <v>0</v>
      </c>
    </row>
    <row r="7" spans="1:17" x14ac:dyDescent="0.3">
      <c r="A7" s="64">
        <v>3</v>
      </c>
      <c r="B7" s="64">
        <v>60</v>
      </c>
      <c r="C7" s="64">
        <v>750</v>
      </c>
      <c r="D7" s="65">
        <v>780</v>
      </c>
      <c r="E7" s="64">
        <v>780</v>
      </c>
      <c r="F7" s="29">
        <f t="shared" si="0"/>
        <v>770</v>
      </c>
      <c r="G7" s="29">
        <f t="shared" si="1"/>
        <v>14.142135623730951</v>
      </c>
      <c r="H7" s="29">
        <v>12.757851329581209</v>
      </c>
      <c r="I7" s="29">
        <v>16.36067428896548</v>
      </c>
      <c r="J7" s="29">
        <v>15.61953661011254</v>
      </c>
      <c r="K7" s="28">
        <f t="shared" si="2"/>
        <v>14.912687409553078</v>
      </c>
      <c r="L7" s="29">
        <f t="shared" si="3"/>
        <v>1.5534499591587045</v>
      </c>
      <c r="M7" s="29">
        <v>0</v>
      </c>
      <c r="N7" s="29">
        <v>0</v>
      </c>
      <c r="O7" s="29">
        <v>0</v>
      </c>
      <c r="P7" s="26">
        <f t="shared" si="4"/>
        <v>0</v>
      </c>
      <c r="Q7" s="42">
        <f t="shared" si="5"/>
        <v>0</v>
      </c>
    </row>
    <row r="8" spans="1:17" x14ac:dyDescent="0.3">
      <c r="A8" s="64">
        <v>4</v>
      </c>
      <c r="B8" s="64">
        <v>80</v>
      </c>
      <c r="C8" s="64">
        <v>730</v>
      </c>
      <c r="D8" s="65">
        <v>770</v>
      </c>
      <c r="E8" s="64">
        <v>800</v>
      </c>
      <c r="F8" s="29">
        <f t="shared" si="0"/>
        <v>766.66666666666663</v>
      </c>
      <c r="G8" s="29">
        <f t="shared" si="1"/>
        <v>28.674417556808756</v>
      </c>
      <c r="H8" s="29">
        <v>9.9772716580893679</v>
      </c>
      <c r="I8" s="29">
        <v>10.133312248692839</v>
      </c>
      <c r="J8" s="29">
        <v>9.2578418676508267</v>
      </c>
      <c r="K8" s="28">
        <f t="shared" si="2"/>
        <v>9.7894752581443445</v>
      </c>
      <c r="L8" s="29">
        <f t="shared" si="3"/>
        <v>0.38128092258831492</v>
      </c>
      <c r="M8" s="29">
        <v>0</v>
      </c>
      <c r="N8" s="29">
        <v>0</v>
      </c>
      <c r="O8" s="29">
        <v>0</v>
      </c>
      <c r="P8" s="26">
        <f t="shared" si="4"/>
        <v>0</v>
      </c>
      <c r="Q8" s="42">
        <f t="shared" si="5"/>
        <v>0</v>
      </c>
    </row>
    <row r="9" spans="1:17" x14ac:dyDescent="0.3">
      <c r="A9" s="67">
        <v>5</v>
      </c>
      <c r="B9" s="67">
        <v>100</v>
      </c>
      <c r="C9" s="67">
        <v>740</v>
      </c>
      <c r="D9" s="67">
        <v>740</v>
      </c>
      <c r="E9" s="67">
        <v>800</v>
      </c>
      <c r="F9" s="31">
        <f t="shared" si="0"/>
        <v>760</v>
      </c>
      <c r="G9" s="31">
        <f t="shared" si="1"/>
        <v>28.284271247461902</v>
      </c>
      <c r="H9" s="31">
        <v>9.0797295512330383</v>
      </c>
      <c r="I9" s="31">
        <v>7.5553376686198828</v>
      </c>
      <c r="J9" s="31">
        <v>6.2135934836468918</v>
      </c>
      <c r="K9" s="68">
        <f t="shared" si="2"/>
        <v>7.6162202344999379</v>
      </c>
      <c r="L9" s="31">
        <f t="shared" si="3"/>
        <v>1.1708868446895702</v>
      </c>
      <c r="M9" s="31">
        <v>0</v>
      </c>
      <c r="N9" s="31">
        <v>0</v>
      </c>
      <c r="O9" s="31">
        <v>0</v>
      </c>
      <c r="P9" s="69">
        <f t="shared" si="4"/>
        <v>0</v>
      </c>
      <c r="Q9" s="70">
        <f t="shared" si="5"/>
        <v>0</v>
      </c>
    </row>
    <row r="10" spans="1:17" x14ac:dyDescent="0.3">
      <c r="A10" s="64">
        <v>6</v>
      </c>
      <c r="B10" s="64">
        <v>120</v>
      </c>
      <c r="C10" s="64">
        <v>730</v>
      </c>
      <c r="D10" s="64">
        <v>710</v>
      </c>
      <c r="E10" s="64">
        <v>720</v>
      </c>
      <c r="F10" s="29">
        <f t="shared" si="0"/>
        <v>720</v>
      </c>
      <c r="G10" s="29">
        <f t="shared" si="1"/>
        <v>8.1649658092772608</v>
      </c>
      <c r="H10" s="29">
        <v>4.7491555697420615</v>
      </c>
      <c r="I10" s="29">
        <v>9.0300840043980681</v>
      </c>
      <c r="J10" s="29">
        <v>2.6628124508419848</v>
      </c>
      <c r="K10" s="28">
        <f t="shared" si="2"/>
        <v>5.4806840083273718</v>
      </c>
      <c r="L10" s="71">
        <f t="shared" si="3"/>
        <v>2.6503945808785296</v>
      </c>
      <c r="M10" s="71">
        <v>0</v>
      </c>
      <c r="N10" s="71">
        <v>0</v>
      </c>
      <c r="O10" s="71">
        <v>0</v>
      </c>
      <c r="P10" s="26">
        <f t="shared" si="4"/>
        <v>0</v>
      </c>
      <c r="Q10" s="42">
        <f t="shared" si="5"/>
        <v>0</v>
      </c>
    </row>
    <row r="11" spans="1:17" x14ac:dyDescent="0.3">
      <c r="A11" s="64">
        <v>7</v>
      </c>
      <c r="B11" s="64">
        <v>140</v>
      </c>
      <c r="C11" s="64">
        <v>780</v>
      </c>
      <c r="D11" s="65">
        <v>720</v>
      </c>
      <c r="E11" s="64">
        <v>800</v>
      </c>
      <c r="F11" s="29">
        <f t="shared" si="0"/>
        <v>766.66666666666663</v>
      </c>
      <c r="G11" s="29">
        <f t="shared" si="1"/>
        <v>33.993463423951894</v>
      </c>
      <c r="H11" s="29">
        <v>4.2309841870453697</v>
      </c>
      <c r="I11" s="29">
        <v>8.9968770561601712</v>
      </c>
      <c r="J11" s="29">
        <v>5.7319197736116454</v>
      </c>
      <c r="K11" s="28">
        <f t="shared" si="2"/>
        <v>6.31992700560573</v>
      </c>
      <c r="L11" s="29">
        <f t="shared" si="3"/>
        <v>1.989597629107928</v>
      </c>
      <c r="M11" s="29">
        <v>0</v>
      </c>
      <c r="N11" s="29">
        <v>0</v>
      </c>
      <c r="O11" s="29">
        <v>0</v>
      </c>
      <c r="P11" s="26">
        <f t="shared" si="4"/>
        <v>0</v>
      </c>
      <c r="Q11" s="42">
        <f t="shared" si="5"/>
        <v>0</v>
      </c>
    </row>
    <row r="12" spans="1:17" x14ac:dyDescent="0.3">
      <c r="A12" s="64">
        <v>8</v>
      </c>
      <c r="B12" s="64">
        <v>180</v>
      </c>
      <c r="C12" s="64">
        <v>1540</v>
      </c>
      <c r="D12" s="65">
        <v>1545</v>
      </c>
      <c r="E12" s="64">
        <v>1620</v>
      </c>
      <c r="F12" s="29">
        <f t="shared" si="0"/>
        <v>1568.3333333333333</v>
      </c>
      <c r="G12" s="29">
        <f t="shared" si="1"/>
        <v>36.590830666833583</v>
      </c>
      <c r="H12" s="29">
        <v>4.9220296571640061</v>
      </c>
      <c r="I12" s="29">
        <v>4.7957409784569842</v>
      </c>
      <c r="J12" s="29">
        <v>3.2307127855145712</v>
      </c>
      <c r="K12" s="28">
        <f t="shared" si="2"/>
        <v>4.3161611403785205</v>
      </c>
      <c r="L12" s="29">
        <f t="shared" si="3"/>
        <v>0.76925756670529732</v>
      </c>
      <c r="M12" s="29">
        <v>0</v>
      </c>
      <c r="N12" s="29">
        <v>0</v>
      </c>
      <c r="O12" s="29">
        <v>0</v>
      </c>
      <c r="P12" s="26">
        <f t="shared" si="4"/>
        <v>0</v>
      </c>
      <c r="Q12" s="42">
        <f t="shared" si="5"/>
        <v>0</v>
      </c>
    </row>
    <row r="13" spans="1:17" ht="15" thickBot="1" x14ac:dyDescent="0.35">
      <c r="A13" s="66">
        <v>9</v>
      </c>
      <c r="B13" s="66">
        <v>220</v>
      </c>
      <c r="C13" s="66">
        <v>1550</v>
      </c>
      <c r="D13" s="66">
        <v>1570</v>
      </c>
      <c r="E13" s="66">
        <v>1620</v>
      </c>
      <c r="F13" s="45">
        <f t="shared" si="0"/>
        <v>1580</v>
      </c>
      <c r="G13" s="45">
        <f t="shared" si="1"/>
        <v>29.439202887759489</v>
      </c>
      <c r="H13" s="45">
        <v>3.3913397466772057</v>
      </c>
      <c r="I13" s="45">
        <v>3.776725900578823</v>
      </c>
      <c r="J13" s="45">
        <v>2.1274426616351598</v>
      </c>
      <c r="K13" s="55">
        <f t="shared" si="2"/>
        <v>3.0985027696303962</v>
      </c>
      <c r="L13" s="31">
        <f t="shared" si="3"/>
        <v>0.70443780038153359</v>
      </c>
      <c r="M13" s="31">
        <v>0</v>
      </c>
      <c r="N13" s="31">
        <v>0</v>
      </c>
      <c r="O13" s="31">
        <v>0</v>
      </c>
      <c r="P13" s="47">
        <f t="shared" si="4"/>
        <v>0</v>
      </c>
      <c r="Q13" s="46">
        <f t="shared" si="5"/>
        <v>0</v>
      </c>
    </row>
    <row r="14" spans="1:17" x14ac:dyDescent="0.3">
      <c r="A14" s="63">
        <v>10</v>
      </c>
      <c r="B14" s="63">
        <v>260</v>
      </c>
      <c r="C14" s="63">
        <v>1525</v>
      </c>
      <c r="D14" s="65">
        <v>1500</v>
      </c>
      <c r="E14" s="63">
        <v>1578</v>
      </c>
      <c r="F14" s="3">
        <f t="shared" si="0"/>
        <v>1534.3333333333333</v>
      </c>
      <c r="G14" s="3">
        <f t="shared" si="1"/>
        <v>32.520079267362739</v>
      </c>
      <c r="H14" s="3">
        <v>4.6278055546897559</v>
      </c>
      <c r="I14" s="3">
        <v>7.0874636114775935</v>
      </c>
      <c r="J14" s="3">
        <v>3.8905928843951529</v>
      </c>
      <c r="K14" s="16">
        <f t="shared" si="2"/>
        <v>5.2019540168541676</v>
      </c>
      <c r="L14" s="3">
        <f t="shared" si="3"/>
        <v>1.3668041688243595</v>
      </c>
      <c r="M14" s="29">
        <v>0</v>
      </c>
      <c r="N14" s="29">
        <v>0</v>
      </c>
      <c r="O14" s="29">
        <v>0</v>
      </c>
      <c r="P14" s="15">
        <f t="shared" si="4"/>
        <v>0</v>
      </c>
      <c r="Q14" s="4">
        <f t="shared" si="5"/>
        <v>0</v>
      </c>
    </row>
    <row r="15" spans="1:17" x14ac:dyDescent="0.3">
      <c r="A15" s="63">
        <v>11</v>
      </c>
      <c r="B15" s="63">
        <v>300</v>
      </c>
      <c r="C15" s="63">
        <v>1547</v>
      </c>
      <c r="D15" s="65">
        <v>1560</v>
      </c>
      <c r="E15" s="63">
        <v>1650</v>
      </c>
      <c r="F15" s="3">
        <f t="shared" si="0"/>
        <v>1585.6666666666667</v>
      </c>
      <c r="G15" s="3">
        <f t="shared" si="1"/>
        <v>45.799078108140513</v>
      </c>
      <c r="H15" s="3">
        <v>5.817079164146036</v>
      </c>
      <c r="I15" s="3">
        <v>4.1168185605511773</v>
      </c>
      <c r="J15" s="3">
        <v>1.9629116590858704</v>
      </c>
      <c r="K15" s="16">
        <f t="shared" si="2"/>
        <v>3.9656031279276949</v>
      </c>
      <c r="L15" s="3">
        <f t="shared" si="3"/>
        <v>1.5770862097685199</v>
      </c>
      <c r="M15" s="29">
        <v>0</v>
      </c>
      <c r="N15" s="29">
        <v>0</v>
      </c>
      <c r="O15" s="29">
        <v>0</v>
      </c>
      <c r="P15" s="15">
        <f t="shared" si="4"/>
        <v>0</v>
      </c>
      <c r="Q15" s="4">
        <f t="shared" si="5"/>
        <v>0</v>
      </c>
    </row>
    <row r="16" spans="1:17" x14ac:dyDescent="0.3">
      <c r="A16" t="s">
        <v>24</v>
      </c>
      <c r="P16" s="15"/>
    </row>
    <row r="18" spans="1:7" x14ac:dyDescent="0.3">
      <c r="C18" s="82" t="s">
        <v>51</v>
      </c>
      <c r="D18" s="82"/>
      <c r="E18" s="82"/>
    </row>
    <row r="19" spans="1:7" x14ac:dyDescent="0.3">
      <c r="A19" s="17"/>
      <c r="B19" s="23"/>
      <c r="C19" s="75" t="s">
        <v>73</v>
      </c>
      <c r="D19" s="75" t="s">
        <v>74</v>
      </c>
      <c r="E19" s="75" t="s">
        <v>75</v>
      </c>
      <c r="F19" s="23" t="s">
        <v>45</v>
      </c>
      <c r="G19" s="38" t="s">
        <v>46</v>
      </c>
    </row>
    <row r="20" spans="1:7" x14ac:dyDescent="0.3">
      <c r="A20" s="19" t="s">
        <v>49</v>
      </c>
      <c r="B20" s="24" t="s">
        <v>52</v>
      </c>
      <c r="C20" s="73">
        <v>37.122807017543856</v>
      </c>
      <c r="D20" s="73">
        <v>35.942136498516319</v>
      </c>
      <c r="E20" s="73">
        <v>28.753412192902644</v>
      </c>
      <c r="F20" s="29">
        <f>AVERAGE(C20:E20)</f>
        <v>33.939451902987607</v>
      </c>
      <c r="G20" s="30">
        <f>_xlfn.STDEV.P(C20:E20)</f>
        <v>3.6986260173708851</v>
      </c>
    </row>
    <row r="21" spans="1:7" x14ac:dyDescent="0.3">
      <c r="A21" s="19"/>
      <c r="B21" s="24" t="s">
        <v>53</v>
      </c>
      <c r="C21" s="73">
        <v>62.877192982456144</v>
      </c>
      <c r="D21" s="73">
        <v>64.057863501483681</v>
      </c>
      <c r="E21" s="73">
        <v>71.246587807097356</v>
      </c>
      <c r="F21" s="29">
        <f t="shared" ref="F21:F23" si="6">AVERAGE(C21:E21)</f>
        <v>66.060548097012386</v>
      </c>
      <c r="G21" s="30">
        <f t="shared" ref="G21:G23" si="7">_xlfn.STDEV.P(C21:E21)</f>
        <v>3.6986260173708452</v>
      </c>
    </row>
    <row r="22" spans="1:7" x14ac:dyDescent="0.3">
      <c r="A22" s="19" t="s">
        <v>50</v>
      </c>
      <c r="B22" s="24" t="s">
        <v>52</v>
      </c>
      <c r="C22" s="73">
        <v>30.932045474476013</v>
      </c>
      <c r="D22" s="73">
        <v>32.736485300189173</v>
      </c>
      <c r="E22" s="73">
        <v>30.170803901109984</v>
      </c>
      <c r="F22" s="29">
        <f t="shared" si="6"/>
        <v>31.279778225258394</v>
      </c>
      <c r="G22" s="30">
        <f t="shared" si="7"/>
        <v>1.0759085493573157</v>
      </c>
    </row>
    <row r="23" spans="1:7" x14ac:dyDescent="0.3">
      <c r="A23" s="21"/>
      <c r="B23" s="25" t="s">
        <v>53</v>
      </c>
      <c r="C23" s="74">
        <f>100-C22</f>
        <v>69.067954525523987</v>
      </c>
      <c r="D23" s="74">
        <v>67.263514699810827</v>
      </c>
      <c r="E23" s="74">
        <v>69.829196098890009</v>
      </c>
      <c r="F23" s="31">
        <f t="shared" si="6"/>
        <v>68.720221774741603</v>
      </c>
      <c r="G23" s="32">
        <f t="shared" si="7"/>
        <v>1.0759085493573133</v>
      </c>
    </row>
  </sheetData>
  <mergeCells count="4">
    <mergeCell ref="C2:G2"/>
    <mergeCell ref="H2:L2"/>
    <mergeCell ref="M2:Q2"/>
    <mergeCell ref="C18:E1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68E9-71C8-4466-BE84-1152EFF26F4E}">
  <dimension ref="A1:R107"/>
  <sheetViews>
    <sheetView zoomScale="80" zoomScaleNormal="80" workbookViewId="0">
      <selection activeCell="Z22" sqref="Z22"/>
    </sheetView>
  </sheetViews>
  <sheetFormatPr defaultRowHeight="14.4" x14ac:dyDescent="0.3"/>
  <sheetData>
    <row r="1" spans="1:18" x14ac:dyDescent="0.3">
      <c r="A1" s="57" t="s">
        <v>61</v>
      </c>
      <c r="B1" s="57"/>
      <c r="C1" s="57"/>
      <c r="D1" s="57"/>
      <c r="E1" s="57"/>
      <c r="F1" s="57"/>
      <c r="G1" s="57"/>
      <c r="H1" s="57"/>
    </row>
    <row r="2" spans="1:18" x14ac:dyDescent="0.3">
      <c r="M2" t="s">
        <v>76</v>
      </c>
      <c r="P2" t="s">
        <v>77</v>
      </c>
    </row>
    <row r="3" spans="1:18" x14ac:dyDescent="0.3">
      <c r="A3" s="58" t="s">
        <v>54</v>
      </c>
      <c r="B3" s="58"/>
      <c r="C3" s="83" t="s">
        <v>62</v>
      </c>
      <c r="D3" s="83"/>
      <c r="E3" s="83"/>
      <c r="F3" s="83"/>
      <c r="H3" s="56" t="s">
        <v>63</v>
      </c>
      <c r="K3" s="10" t="s">
        <v>55</v>
      </c>
      <c r="M3" s="56" t="s">
        <v>35</v>
      </c>
      <c r="N3" s="56"/>
      <c r="O3" s="56"/>
    </row>
    <row r="4" spans="1:18" x14ac:dyDescent="0.3">
      <c r="A4" t="s">
        <v>21</v>
      </c>
      <c r="B4" t="s">
        <v>22</v>
      </c>
      <c r="C4" t="s">
        <v>41</v>
      </c>
      <c r="D4" t="s">
        <v>62</v>
      </c>
      <c r="E4" t="s">
        <v>64</v>
      </c>
      <c r="F4" t="s">
        <v>46</v>
      </c>
      <c r="G4" t="s">
        <v>65</v>
      </c>
      <c r="H4" t="s">
        <v>45</v>
      </c>
      <c r="I4" t="s">
        <v>46</v>
      </c>
      <c r="K4" t="s">
        <v>56</v>
      </c>
      <c r="L4" t="s">
        <v>57</v>
      </c>
      <c r="M4" t="s">
        <v>58</v>
      </c>
      <c r="N4" t="s">
        <v>59</v>
      </c>
      <c r="O4" t="s">
        <v>60</v>
      </c>
      <c r="P4" t="s">
        <v>58</v>
      </c>
      <c r="Q4" t="s">
        <v>59</v>
      </c>
      <c r="R4" t="s">
        <v>60</v>
      </c>
    </row>
    <row r="5" spans="1:18" x14ac:dyDescent="0.3">
      <c r="A5" s="24">
        <v>0</v>
      </c>
      <c r="B5" s="24">
        <v>0</v>
      </c>
      <c r="C5" s="24">
        <v>0</v>
      </c>
      <c r="D5">
        <f>C5/1000</f>
        <v>0</v>
      </c>
      <c r="E5">
        <v>0</v>
      </c>
      <c r="F5" s="3">
        <v>0</v>
      </c>
      <c r="G5" s="12">
        <f>F5/1000</f>
        <v>0</v>
      </c>
      <c r="H5" s="4">
        <v>9.9359990591555591E-2</v>
      </c>
      <c r="I5" s="4">
        <v>7.025812312592053E-2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</row>
    <row r="6" spans="1:18" x14ac:dyDescent="0.3">
      <c r="A6" s="24">
        <v>1</v>
      </c>
      <c r="B6" s="24">
        <v>20</v>
      </c>
      <c r="C6" s="24">
        <v>690</v>
      </c>
      <c r="D6">
        <f t="shared" ref="D6:D16" si="0">C6/1000</f>
        <v>0.69</v>
      </c>
      <c r="E6" s="16">
        <f>D5+D6</f>
        <v>0.69</v>
      </c>
      <c r="F6" s="3">
        <v>30.912061651652344</v>
      </c>
      <c r="G6" s="12">
        <f t="shared" ref="G6:G16" si="1">F6/1000</f>
        <v>3.0912061651652344E-2</v>
      </c>
      <c r="H6" s="72">
        <v>9.9690424637231292</v>
      </c>
      <c r="I6" s="72">
        <v>3.5413957956147462</v>
      </c>
      <c r="K6">
        <v>20</v>
      </c>
      <c r="L6">
        <v>0.8</v>
      </c>
      <c r="M6">
        <v>2.423</v>
      </c>
      <c r="N6">
        <v>2.9079999999999999</v>
      </c>
      <c r="O6">
        <v>1.9079999999999999</v>
      </c>
      <c r="P6">
        <v>10.37</v>
      </c>
      <c r="Q6">
        <v>12.43</v>
      </c>
      <c r="R6">
        <v>8.1539999999999999</v>
      </c>
    </row>
    <row r="7" spans="1:18" x14ac:dyDescent="0.3">
      <c r="A7" s="24">
        <v>2</v>
      </c>
      <c r="B7" s="24">
        <v>40</v>
      </c>
      <c r="C7" s="24">
        <v>750</v>
      </c>
      <c r="D7">
        <f t="shared" si="0"/>
        <v>0.75</v>
      </c>
      <c r="E7" s="16">
        <f>E6+D7</f>
        <v>1.44</v>
      </c>
      <c r="F7" s="3">
        <v>35.590260840104371</v>
      </c>
      <c r="G7" s="12">
        <f t="shared" si="1"/>
        <v>3.5590260840104374E-2</v>
      </c>
      <c r="H7" s="4">
        <v>19.664684098326408</v>
      </c>
      <c r="I7" s="4">
        <v>3.7230735368843133</v>
      </c>
      <c r="K7">
        <v>40</v>
      </c>
      <c r="L7">
        <v>1.6</v>
      </c>
      <c r="M7">
        <v>10.81</v>
      </c>
      <c r="N7">
        <v>12.75</v>
      </c>
      <c r="O7">
        <v>8.5429999999999993</v>
      </c>
      <c r="P7">
        <v>20.13</v>
      </c>
      <c r="Q7">
        <v>25.06</v>
      </c>
      <c r="R7">
        <v>15.98</v>
      </c>
    </row>
    <row r="8" spans="1:18" x14ac:dyDescent="0.3">
      <c r="A8" s="24">
        <v>3</v>
      </c>
      <c r="B8" s="24">
        <v>60</v>
      </c>
      <c r="C8" s="54">
        <v>780</v>
      </c>
      <c r="D8">
        <f t="shared" si="0"/>
        <v>0.78</v>
      </c>
      <c r="E8" s="16">
        <f t="shared" ref="E8:E16" si="2">E7+D8</f>
        <v>2.2199999999999998</v>
      </c>
      <c r="F8" s="3">
        <v>26.246692913372701</v>
      </c>
      <c r="G8" s="12">
        <f t="shared" si="1"/>
        <v>2.6246692913372702E-2</v>
      </c>
      <c r="H8" s="4">
        <v>14.912687409553078</v>
      </c>
      <c r="I8" s="4">
        <v>1.5534499591587045</v>
      </c>
      <c r="K8">
        <v>60</v>
      </c>
      <c r="L8">
        <v>2.4</v>
      </c>
      <c r="M8">
        <v>15.72</v>
      </c>
      <c r="N8">
        <v>20.49</v>
      </c>
      <c r="O8">
        <v>11.28</v>
      </c>
      <c r="P8">
        <v>17.32</v>
      </c>
      <c r="Q8">
        <v>25.76</v>
      </c>
      <c r="R8">
        <v>8.9979999999999993</v>
      </c>
    </row>
    <row r="9" spans="1:18" x14ac:dyDescent="0.3">
      <c r="A9" s="24">
        <v>4</v>
      </c>
      <c r="B9" s="24">
        <v>80</v>
      </c>
      <c r="C9" s="54">
        <v>770</v>
      </c>
      <c r="D9">
        <f t="shared" si="0"/>
        <v>0.77</v>
      </c>
      <c r="E9" s="16">
        <f t="shared" si="2"/>
        <v>2.9899999999999998</v>
      </c>
      <c r="F9" s="3">
        <v>8.1649658092772608</v>
      </c>
      <c r="G9" s="12">
        <f t="shared" si="1"/>
        <v>8.1649658092772612E-3</v>
      </c>
      <c r="H9" s="4">
        <v>9.7894752581443445</v>
      </c>
      <c r="I9" s="4">
        <v>0.38128092258831492</v>
      </c>
      <c r="K9">
        <v>80</v>
      </c>
      <c r="L9">
        <v>3.2</v>
      </c>
      <c r="M9">
        <v>15.25</v>
      </c>
      <c r="N9">
        <v>22.03</v>
      </c>
      <c r="O9">
        <v>8.5960000000000001</v>
      </c>
      <c r="P9">
        <v>11.52</v>
      </c>
      <c r="Q9">
        <v>18.48</v>
      </c>
      <c r="R9">
        <v>4.4980000000000002</v>
      </c>
    </row>
    <row r="10" spans="1:18" ht="15" thickBot="1" x14ac:dyDescent="0.35">
      <c r="A10" s="44">
        <v>5</v>
      </c>
      <c r="B10" s="44">
        <v>100</v>
      </c>
      <c r="C10" s="44">
        <v>740</v>
      </c>
      <c r="D10">
        <f t="shared" si="0"/>
        <v>0.74</v>
      </c>
      <c r="E10" s="16">
        <f t="shared" si="2"/>
        <v>3.7299999999999995</v>
      </c>
      <c r="F10" s="3">
        <v>21.602468994692867</v>
      </c>
      <c r="G10" s="12">
        <f t="shared" si="1"/>
        <v>2.1602468994692866E-2</v>
      </c>
      <c r="H10" s="4">
        <v>7.6162202344999379</v>
      </c>
      <c r="I10" s="4">
        <v>1.1708868446895702</v>
      </c>
      <c r="K10">
        <v>100</v>
      </c>
      <c r="L10">
        <v>4</v>
      </c>
      <c r="M10">
        <v>11.04</v>
      </c>
      <c r="N10">
        <v>16.75</v>
      </c>
      <c r="O10">
        <v>5.4329999999999998</v>
      </c>
      <c r="P10">
        <v>5.1879999999999997</v>
      </c>
      <c r="Q10">
        <v>8.2729999999999997</v>
      </c>
      <c r="R10">
        <v>2.2549999999999999</v>
      </c>
    </row>
    <row r="11" spans="1:18" x14ac:dyDescent="0.3">
      <c r="A11" s="49">
        <v>6</v>
      </c>
      <c r="B11" s="49">
        <v>120</v>
      </c>
      <c r="C11" s="49">
        <v>710</v>
      </c>
      <c r="D11">
        <f t="shared" si="0"/>
        <v>0.71</v>
      </c>
      <c r="E11" s="16">
        <f t="shared" si="2"/>
        <v>4.4399999999999995</v>
      </c>
      <c r="F11" s="3">
        <v>16.329931618554522</v>
      </c>
      <c r="G11" s="12">
        <f t="shared" si="1"/>
        <v>1.6329931618554522E-2</v>
      </c>
      <c r="H11" s="4">
        <v>5.4806840083273718</v>
      </c>
      <c r="I11" s="4">
        <v>2.6503945808785296</v>
      </c>
      <c r="K11">
        <v>120</v>
      </c>
      <c r="L11">
        <v>4.8</v>
      </c>
      <c r="M11">
        <v>6.72</v>
      </c>
      <c r="N11">
        <v>10.3</v>
      </c>
      <c r="O11">
        <v>3.3159999999999998</v>
      </c>
      <c r="P11">
        <v>2.8540000000000001</v>
      </c>
      <c r="Q11">
        <v>4.3529999999999998</v>
      </c>
      <c r="R11">
        <v>0.92320000000000002</v>
      </c>
    </row>
    <row r="12" spans="1:18" x14ac:dyDescent="0.3">
      <c r="A12" s="24">
        <v>7</v>
      </c>
      <c r="B12" s="24">
        <v>140</v>
      </c>
      <c r="C12" s="54">
        <v>720</v>
      </c>
      <c r="D12">
        <f t="shared" si="0"/>
        <v>0.72</v>
      </c>
      <c r="E12" s="16">
        <f t="shared" si="2"/>
        <v>5.1599999999999993</v>
      </c>
      <c r="F12" s="3">
        <v>24.944382578492942</v>
      </c>
      <c r="G12" s="12">
        <f t="shared" si="1"/>
        <v>2.4944382578492942E-2</v>
      </c>
      <c r="H12" s="4">
        <v>6.31992700560573</v>
      </c>
      <c r="I12" s="4">
        <v>1.989597629107928</v>
      </c>
      <c r="K12">
        <v>140</v>
      </c>
      <c r="L12">
        <v>5.6</v>
      </c>
      <c r="M12">
        <v>4.1100000000000003</v>
      </c>
      <c r="N12">
        <v>6.2190000000000003</v>
      </c>
      <c r="O12">
        <v>1.8109999999999999</v>
      </c>
      <c r="P12">
        <v>2.2599999999999998</v>
      </c>
      <c r="Q12">
        <v>3.7429999999999999</v>
      </c>
      <c r="R12">
        <v>0.59650000000000003</v>
      </c>
    </row>
    <row r="13" spans="1:18" x14ac:dyDescent="0.3">
      <c r="A13" s="24">
        <v>8</v>
      </c>
      <c r="B13" s="24">
        <v>180</v>
      </c>
      <c r="C13" s="54">
        <v>1545</v>
      </c>
      <c r="D13">
        <f t="shared" si="0"/>
        <v>1.5449999999999999</v>
      </c>
      <c r="E13" s="16">
        <f t="shared" si="2"/>
        <v>6.7049999999999992</v>
      </c>
      <c r="F13" s="3">
        <v>23.612614331233114</v>
      </c>
      <c r="G13" s="12">
        <f t="shared" si="1"/>
        <v>2.3612614331233114E-2</v>
      </c>
      <c r="H13" s="4">
        <v>4.3161611403785205</v>
      </c>
      <c r="I13" s="4">
        <v>0.76925756670529732</v>
      </c>
      <c r="K13">
        <v>160</v>
      </c>
      <c r="L13">
        <v>6.4</v>
      </c>
      <c r="M13">
        <v>2.8860000000000001</v>
      </c>
      <c r="N13">
        <v>4.4210000000000003</v>
      </c>
      <c r="O13">
        <v>1.022</v>
      </c>
      <c r="P13">
        <v>2.1139999999999999</v>
      </c>
      <c r="Q13">
        <v>3.6219999999999999</v>
      </c>
      <c r="R13">
        <v>0.53200000000000003</v>
      </c>
    </row>
    <row r="14" spans="1:18" ht="15" thickBot="1" x14ac:dyDescent="0.35">
      <c r="A14" s="44">
        <v>9</v>
      </c>
      <c r="B14" s="44">
        <v>220</v>
      </c>
      <c r="C14" s="44">
        <v>1570</v>
      </c>
      <c r="D14">
        <f t="shared" si="0"/>
        <v>1.57</v>
      </c>
      <c r="E14" s="16">
        <f t="shared" si="2"/>
        <v>8.2749999999999986</v>
      </c>
      <c r="F14" s="3">
        <v>38.689648342791756</v>
      </c>
      <c r="G14" s="12">
        <f t="shared" si="1"/>
        <v>3.8689648342791753E-2</v>
      </c>
      <c r="H14" s="4">
        <v>3.0985027696303962</v>
      </c>
      <c r="I14" s="4">
        <v>0.70443780038153359</v>
      </c>
      <c r="K14">
        <v>180</v>
      </c>
      <c r="L14">
        <v>7.2</v>
      </c>
      <c r="M14">
        <v>2.3839999999999999</v>
      </c>
      <c r="N14">
        <v>3.903</v>
      </c>
      <c r="O14">
        <v>0.70440000000000003</v>
      </c>
      <c r="P14">
        <v>2.0939999999999999</v>
      </c>
      <c r="Q14">
        <v>3.6</v>
      </c>
      <c r="R14">
        <v>0.52029999999999998</v>
      </c>
    </row>
    <row r="15" spans="1:18" x14ac:dyDescent="0.3">
      <c r="A15">
        <v>10</v>
      </c>
      <c r="B15">
        <v>260</v>
      </c>
      <c r="C15" s="54">
        <v>1500</v>
      </c>
      <c r="D15">
        <f t="shared" si="0"/>
        <v>1.5</v>
      </c>
      <c r="E15" s="16">
        <f t="shared" si="2"/>
        <v>9.7749999999999986</v>
      </c>
      <c r="F15" s="3">
        <v>14.055445761538678</v>
      </c>
      <c r="G15" s="12">
        <f t="shared" si="1"/>
        <v>1.4055445761538677E-2</v>
      </c>
      <c r="H15" s="4">
        <v>5.2019540168541676</v>
      </c>
      <c r="I15" s="4">
        <v>1.3668041688243595</v>
      </c>
      <c r="K15">
        <v>200</v>
      </c>
      <c r="L15">
        <v>8</v>
      </c>
      <c r="M15">
        <v>2.1930000000000001</v>
      </c>
      <c r="N15">
        <v>3.706</v>
      </c>
      <c r="O15">
        <v>0.5847</v>
      </c>
      <c r="P15">
        <v>2.0920000000000001</v>
      </c>
      <c r="Q15">
        <v>3.5960000000000001</v>
      </c>
      <c r="R15">
        <v>0.51819999999999999</v>
      </c>
    </row>
    <row r="16" spans="1:18" x14ac:dyDescent="0.3">
      <c r="A16">
        <v>11</v>
      </c>
      <c r="B16">
        <v>300</v>
      </c>
      <c r="C16" s="54">
        <v>1560</v>
      </c>
      <c r="D16">
        <f t="shared" si="0"/>
        <v>1.56</v>
      </c>
      <c r="E16" s="16">
        <f t="shared" si="2"/>
        <v>11.334999999999999</v>
      </c>
      <c r="F16" s="3">
        <v>24.944382578492945</v>
      </c>
      <c r="G16" s="12">
        <f t="shared" si="1"/>
        <v>2.4944382578492946E-2</v>
      </c>
      <c r="H16" s="4">
        <v>3.9656031279276949</v>
      </c>
      <c r="I16" s="4">
        <v>1.5770862097685199</v>
      </c>
      <c r="K16">
        <v>220</v>
      </c>
      <c r="L16">
        <v>8.8000000000000007</v>
      </c>
      <c r="M16">
        <v>2.1240000000000001</v>
      </c>
      <c r="N16">
        <v>3.6339999999999999</v>
      </c>
      <c r="O16">
        <v>0.54139999999999999</v>
      </c>
      <c r="P16">
        <v>2.0910000000000002</v>
      </c>
      <c r="Q16">
        <v>3.5950000000000002</v>
      </c>
      <c r="R16">
        <v>0.51790000000000003</v>
      </c>
    </row>
    <row r="17" spans="1:18" x14ac:dyDescent="0.3">
      <c r="A17" t="s">
        <v>24</v>
      </c>
      <c r="K17">
        <v>240</v>
      </c>
      <c r="L17">
        <v>9.6</v>
      </c>
      <c r="M17">
        <v>2.0990000000000002</v>
      </c>
      <c r="N17">
        <v>3.609</v>
      </c>
      <c r="O17">
        <v>0.52600000000000002</v>
      </c>
      <c r="P17">
        <v>2.0910000000000002</v>
      </c>
      <c r="Q17">
        <v>3.5950000000000002</v>
      </c>
      <c r="R17">
        <v>0.51780000000000004</v>
      </c>
    </row>
    <row r="18" spans="1:18" x14ac:dyDescent="0.3">
      <c r="K18">
        <v>260</v>
      </c>
      <c r="L18">
        <v>10.4</v>
      </c>
      <c r="M18">
        <v>2.09</v>
      </c>
      <c r="N18">
        <v>3.6</v>
      </c>
      <c r="O18">
        <v>0.52059999999999995</v>
      </c>
      <c r="P18">
        <v>2.0910000000000002</v>
      </c>
      <c r="Q18">
        <v>3.5950000000000002</v>
      </c>
      <c r="R18">
        <v>0.51780000000000004</v>
      </c>
    </row>
    <row r="19" spans="1:18" x14ac:dyDescent="0.3">
      <c r="K19">
        <v>280</v>
      </c>
      <c r="L19">
        <v>11.2</v>
      </c>
      <c r="M19">
        <v>2.0870000000000002</v>
      </c>
      <c r="N19">
        <v>3.597</v>
      </c>
      <c r="O19">
        <v>0.51880000000000004</v>
      </c>
      <c r="P19">
        <v>2.0910000000000002</v>
      </c>
      <c r="Q19">
        <v>3.5950000000000002</v>
      </c>
      <c r="R19">
        <v>0.51780000000000004</v>
      </c>
    </row>
    <row r="20" spans="1:18" x14ac:dyDescent="0.3">
      <c r="K20">
        <v>300</v>
      </c>
      <c r="L20">
        <v>12</v>
      </c>
      <c r="M20">
        <v>2.0859999999999999</v>
      </c>
      <c r="N20">
        <v>3.5950000000000002</v>
      </c>
      <c r="O20">
        <v>0.51819999999999999</v>
      </c>
      <c r="P20">
        <v>2.0910000000000002</v>
      </c>
      <c r="Q20">
        <v>3.5950000000000002</v>
      </c>
      <c r="R20">
        <v>0.51780000000000004</v>
      </c>
    </row>
    <row r="40" spans="18:18" x14ac:dyDescent="0.3">
      <c r="R40">
        <v>1.6639999999999999</v>
      </c>
    </row>
    <row r="41" spans="18:18" x14ac:dyDescent="0.3">
      <c r="R41">
        <v>1.6639999999999999</v>
      </c>
    </row>
    <row r="42" spans="18:18" x14ac:dyDescent="0.3">
      <c r="R42">
        <v>1.6639999999999999</v>
      </c>
    </row>
    <row r="43" spans="18:18" x14ac:dyDescent="0.3">
      <c r="R43">
        <v>1.6639999999999999</v>
      </c>
    </row>
    <row r="44" spans="18:18" x14ac:dyDescent="0.3">
      <c r="R44">
        <v>1.6639999999999999</v>
      </c>
    </row>
    <row r="45" spans="18:18" x14ac:dyDescent="0.3">
      <c r="R45">
        <v>1.6639999999999999</v>
      </c>
    </row>
    <row r="46" spans="18:18" x14ac:dyDescent="0.3">
      <c r="R46">
        <v>1.6639999999999999</v>
      </c>
    </row>
    <row r="47" spans="18:18" x14ac:dyDescent="0.3">
      <c r="R47">
        <v>1.6639999999999999</v>
      </c>
    </row>
    <row r="48" spans="18:18" x14ac:dyDescent="0.3">
      <c r="R48">
        <v>1.4239999999999999</v>
      </c>
    </row>
    <row r="49" spans="18:18" x14ac:dyDescent="0.3">
      <c r="R49">
        <v>1.4239999999999999</v>
      </c>
    </row>
    <row r="50" spans="18:18" x14ac:dyDescent="0.3">
      <c r="R50">
        <v>1.4239999999999999</v>
      </c>
    </row>
    <row r="51" spans="18:18" x14ac:dyDescent="0.3">
      <c r="R51">
        <v>1.4239999999999999</v>
      </c>
    </row>
    <row r="52" spans="18:18" x14ac:dyDescent="0.3">
      <c r="R52">
        <v>1.4239999999999999</v>
      </c>
    </row>
    <row r="53" spans="18:18" x14ac:dyDescent="0.3">
      <c r="R53">
        <v>1.4239999999999999</v>
      </c>
    </row>
    <row r="54" spans="18:18" x14ac:dyDescent="0.3">
      <c r="R54">
        <v>1.4239999999999999</v>
      </c>
    </row>
    <row r="55" spans="18:18" x14ac:dyDescent="0.3">
      <c r="R55">
        <v>1.4239999999999999</v>
      </c>
    </row>
    <row r="56" spans="18:18" x14ac:dyDescent="0.3">
      <c r="R56">
        <v>1.4239999999999999</v>
      </c>
    </row>
    <row r="57" spans="18:18" x14ac:dyDescent="0.3">
      <c r="R57">
        <v>1.4239999999999999</v>
      </c>
    </row>
    <row r="58" spans="18:18" x14ac:dyDescent="0.3">
      <c r="R58">
        <v>1.4239999999999999</v>
      </c>
    </row>
    <row r="59" spans="18:18" x14ac:dyDescent="0.3">
      <c r="R59">
        <v>1.4239999999999999</v>
      </c>
    </row>
    <row r="60" spans="18:18" x14ac:dyDescent="0.3">
      <c r="R60">
        <v>1.4239999999999999</v>
      </c>
    </row>
    <row r="61" spans="18:18" x14ac:dyDescent="0.3">
      <c r="R61">
        <v>1.4239999999999999</v>
      </c>
    </row>
    <row r="62" spans="18:18" x14ac:dyDescent="0.3">
      <c r="R62">
        <v>1.4239999999999999</v>
      </c>
    </row>
    <row r="63" spans="18:18" x14ac:dyDescent="0.3">
      <c r="R63">
        <v>1.4239999999999999</v>
      </c>
    </row>
    <row r="64" spans="18:18" x14ac:dyDescent="0.3">
      <c r="R64">
        <v>1.4239999999999999</v>
      </c>
    </row>
    <row r="65" spans="18:18" x14ac:dyDescent="0.3">
      <c r="R65">
        <v>1.4239999999999999</v>
      </c>
    </row>
    <row r="66" spans="18:18" x14ac:dyDescent="0.3">
      <c r="R66">
        <v>1.4239999999999999</v>
      </c>
    </row>
    <row r="67" spans="18:18" x14ac:dyDescent="0.3">
      <c r="R67">
        <v>1.4239999999999999</v>
      </c>
    </row>
    <row r="68" spans="18:18" x14ac:dyDescent="0.3">
      <c r="R68">
        <v>1.4239999999999999</v>
      </c>
    </row>
    <row r="69" spans="18:18" x14ac:dyDescent="0.3">
      <c r="R69">
        <v>1.4239999999999999</v>
      </c>
    </row>
    <row r="70" spans="18:18" x14ac:dyDescent="0.3">
      <c r="R70">
        <v>1.4239999999999999</v>
      </c>
    </row>
    <row r="71" spans="18:18" x14ac:dyDescent="0.3">
      <c r="R71">
        <v>1.4239999999999999</v>
      </c>
    </row>
    <row r="72" spans="18:18" x14ac:dyDescent="0.3">
      <c r="R72">
        <v>1.4239999999999999</v>
      </c>
    </row>
    <row r="73" spans="18:18" x14ac:dyDescent="0.3">
      <c r="R73">
        <v>1.4239999999999999</v>
      </c>
    </row>
    <row r="74" spans="18:18" x14ac:dyDescent="0.3">
      <c r="R74">
        <v>1.4239999999999999</v>
      </c>
    </row>
    <row r="75" spans="18:18" x14ac:dyDescent="0.3">
      <c r="R75">
        <v>1.4239999999999999</v>
      </c>
    </row>
    <row r="76" spans="18:18" x14ac:dyDescent="0.3">
      <c r="R76">
        <v>1.4239999999999999</v>
      </c>
    </row>
    <row r="77" spans="18:18" x14ac:dyDescent="0.3">
      <c r="R77">
        <v>1.4239999999999999</v>
      </c>
    </row>
    <row r="78" spans="18:18" x14ac:dyDescent="0.3">
      <c r="R78">
        <v>1.4239999999999999</v>
      </c>
    </row>
    <row r="79" spans="18:18" x14ac:dyDescent="0.3">
      <c r="R79">
        <v>1.4239999999999999</v>
      </c>
    </row>
    <row r="80" spans="18:18" x14ac:dyDescent="0.3">
      <c r="R80">
        <v>1.4239999999999999</v>
      </c>
    </row>
    <row r="81" spans="18:18" x14ac:dyDescent="0.3">
      <c r="R81">
        <v>1.4239999999999999</v>
      </c>
    </row>
    <row r="82" spans="18:18" x14ac:dyDescent="0.3">
      <c r="R82">
        <v>1.4239999999999999</v>
      </c>
    </row>
    <row r="83" spans="18:18" x14ac:dyDescent="0.3">
      <c r="R83">
        <v>1.4239999999999999</v>
      </c>
    </row>
    <row r="84" spans="18:18" x14ac:dyDescent="0.3">
      <c r="R84">
        <v>1.4239999999999999</v>
      </c>
    </row>
    <row r="85" spans="18:18" x14ac:dyDescent="0.3">
      <c r="R85">
        <v>1.4239999999999999</v>
      </c>
    </row>
    <row r="86" spans="18:18" x14ac:dyDescent="0.3">
      <c r="R86">
        <v>1.4239999999999999</v>
      </c>
    </row>
    <row r="87" spans="18:18" x14ac:dyDescent="0.3">
      <c r="R87">
        <v>1.4239999999999999</v>
      </c>
    </row>
    <row r="88" spans="18:18" x14ac:dyDescent="0.3">
      <c r="R88">
        <v>1.4239999999999999</v>
      </c>
    </row>
    <row r="89" spans="18:18" x14ac:dyDescent="0.3">
      <c r="R89">
        <v>1.4239999999999999</v>
      </c>
    </row>
    <row r="90" spans="18:18" x14ac:dyDescent="0.3">
      <c r="R90">
        <v>1.4239999999999999</v>
      </c>
    </row>
    <row r="91" spans="18:18" x14ac:dyDescent="0.3">
      <c r="R91">
        <v>1.4239999999999999</v>
      </c>
    </row>
    <row r="92" spans="18:18" x14ac:dyDescent="0.3">
      <c r="R92">
        <v>1.4239999999999999</v>
      </c>
    </row>
    <row r="93" spans="18:18" x14ac:dyDescent="0.3">
      <c r="R93">
        <v>1.4239999999999999</v>
      </c>
    </row>
    <row r="94" spans="18:18" x14ac:dyDescent="0.3">
      <c r="R94">
        <v>1.4239999999999999</v>
      </c>
    </row>
    <row r="95" spans="18:18" x14ac:dyDescent="0.3">
      <c r="R95">
        <v>1.4239999999999999</v>
      </c>
    </row>
    <row r="96" spans="18:18" x14ac:dyDescent="0.3">
      <c r="R96">
        <v>1.4239999999999999</v>
      </c>
    </row>
    <row r="97" spans="18:18" x14ac:dyDescent="0.3">
      <c r="R97">
        <v>1.4239999999999999</v>
      </c>
    </row>
    <row r="98" spans="18:18" x14ac:dyDescent="0.3">
      <c r="R98">
        <v>1.4239999999999999</v>
      </c>
    </row>
    <row r="99" spans="18:18" x14ac:dyDescent="0.3">
      <c r="R99">
        <v>1.4239999999999999</v>
      </c>
    </row>
    <row r="100" spans="18:18" x14ac:dyDescent="0.3">
      <c r="R100">
        <v>1.4239999999999999</v>
      </c>
    </row>
    <row r="101" spans="18:18" x14ac:dyDescent="0.3">
      <c r="R101">
        <v>1.4239999999999999</v>
      </c>
    </row>
    <row r="102" spans="18:18" x14ac:dyDescent="0.3">
      <c r="R102">
        <v>1.4239999999999999</v>
      </c>
    </row>
    <row r="103" spans="18:18" x14ac:dyDescent="0.3">
      <c r="R103">
        <v>1.4239999999999999</v>
      </c>
    </row>
    <row r="104" spans="18:18" x14ac:dyDescent="0.3">
      <c r="R104">
        <v>1.4239999999999999</v>
      </c>
    </row>
    <row r="105" spans="18:18" x14ac:dyDescent="0.3">
      <c r="R105">
        <v>1.4239999999999999</v>
      </c>
    </row>
    <row r="106" spans="18:18" x14ac:dyDescent="0.3">
      <c r="R106">
        <v>1.4239999999999999</v>
      </c>
    </row>
    <row r="107" spans="18:18" x14ac:dyDescent="0.3">
      <c r="R107">
        <v>1.4239999999999999</v>
      </c>
    </row>
  </sheetData>
  <mergeCells count="1">
    <mergeCell ref="C3: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07FB6-C66A-4B6D-9332-D21C69082380}">
  <dimension ref="A1:O20"/>
  <sheetViews>
    <sheetView zoomScale="80" zoomScaleNormal="80" workbookViewId="0">
      <selection activeCell="W29" sqref="W29"/>
    </sheetView>
  </sheetViews>
  <sheetFormatPr defaultRowHeight="14.4" x14ac:dyDescent="0.3"/>
  <sheetData>
    <row r="1" spans="1:15" x14ac:dyDescent="0.3">
      <c r="A1" s="84" t="s">
        <v>67</v>
      </c>
      <c r="B1" s="84"/>
      <c r="C1" s="84"/>
      <c r="D1" s="84"/>
      <c r="E1" s="84"/>
      <c r="F1" s="84"/>
      <c r="G1" s="84"/>
      <c r="H1" s="84"/>
    </row>
    <row r="3" spans="1:15" x14ac:dyDescent="0.3">
      <c r="A3" s="58" t="s">
        <v>54</v>
      </c>
      <c r="B3" s="58"/>
      <c r="C3" s="83" t="s">
        <v>62</v>
      </c>
      <c r="D3" s="83"/>
      <c r="E3" s="83"/>
      <c r="F3" s="83"/>
      <c r="H3" s="56" t="s">
        <v>66</v>
      </c>
      <c r="K3" s="10" t="s">
        <v>55</v>
      </c>
      <c r="M3" s="56" t="s">
        <v>35</v>
      </c>
      <c r="N3" s="56"/>
      <c r="O3" s="56"/>
    </row>
    <row r="4" spans="1:15" x14ac:dyDescent="0.3">
      <c r="A4" t="s">
        <v>21</v>
      </c>
      <c r="B4" t="s">
        <v>22</v>
      </c>
      <c r="C4" t="s">
        <v>41</v>
      </c>
      <c r="D4" t="s">
        <v>62</v>
      </c>
      <c r="E4" t="s">
        <v>64</v>
      </c>
      <c r="F4" t="s">
        <v>46</v>
      </c>
      <c r="G4" t="s">
        <v>65</v>
      </c>
      <c r="H4" t="s">
        <v>45</v>
      </c>
      <c r="I4" t="s">
        <v>46</v>
      </c>
      <c r="K4" t="s">
        <v>56</v>
      </c>
      <c r="L4" t="s">
        <v>57</v>
      </c>
      <c r="M4" t="s">
        <v>58</v>
      </c>
      <c r="N4" t="s">
        <v>59</v>
      </c>
      <c r="O4" t="s">
        <v>60</v>
      </c>
    </row>
    <row r="5" spans="1:15" x14ac:dyDescent="0.3">
      <c r="A5" s="24">
        <v>0</v>
      </c>
      <c r="B5" s="24">
        <v>0</v>
      </c>
      <c r="C5" s="29"/>
      <c r="D5" s="24">
        <f>C5/1000</f>
        <v>0</v>
      </c>
      <c r="E5" s="24">
        <v>0</v>
      </c>
      <c r="F5" s="29">
        <v>0</v>
      </c>
      <c r="G5" s="59">
        <f>F5/1000</f>
        <v>0</v>
      </c>
      <c r="H5" s="27">
        <v>0</v>
      </c>
      <c r="I5" s="27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x14ac:dyDescent="0.3">
      <c r="A6" s="24">
        <v>1</v>
      </c>
      <c r="B6" s="24">
        <v>20</v>
      </c>
      <c r="C6" s="29"/>
      <c r="D6" s="24">
        <f t="shared" ref="D6:D16" si="0">C6/1000</f>
        <v>0</v>
      </c>
      <c r="E6" s="28">
        <f>D5+D6</f>
        <v>0</v>
      </c>
      <c r="F6" s="29">
        <v>30.912061651652344</v>
      </c>
      <c r="G6" s="59">
        <f t="shared" ref="G6:G16" si="1">F6/1000</f>
        <v>3.0912061651652344E-2</v>
      </c>
      <c r="H6" s="27">
        <v>0</v>
      </c>
      <c r="I6" s="27">
        <v>0</v>
      </c>
      <c r="K6">
        <v>20</v>
      </c>
      <c r="L6">
        <v>0.8</v>
      </c>
      <c r="M6" s="76">
        <v>1.0079999999999999E-6</v>
      </c>
      <c r="N6" s="76">
        <v>1.686E-6</v>
      </c>
      <c r="O6" s="76">
        <v>3.1129999999999999E-7</v>
      </c>
    </row>
    <row r="7" spans="1:15" x14ac:dyDescent="0.3">
      <c r="A7" s="24">
        <v>2</v>
      </c>
      <c r="B7" s="24">
        <v>40</v>
      </c>
      <c r="C7" s="29"/>
      <c r="D7" s="24">
        <f t="shared" si="0"/>
        <v>0</v>
      </c>
      <c r="E7" s="28">
        <f>E6+D7</f>
        <v>0</v>
      </c>
      <c r="F7" s="29">
        <v>35.590260840104371</v>
      </c>
      <c r="G7" s="59">
        <f t="shared" si="1"/>
        <v>3.5590260840104374E-2</v>
      </c>
      <c r="H7" s="27">
        <v>0</v>
      </c>
      <c r="I7" s="27">
        <v>0</v>
      </c>
      <c r="K7">
        <v>40</v>
      </c>
      <c r="L7">
        <v>1.6</v>
      </c>
      <c r="M7" s="76">
        <v>3.3080000000000002E-5</v>
      </c>
      <c r="N7" s="76">
        <v>5.533E-5</v>
      </c>
      <c r="O7" s="76">
        <v>1.022E-5</v>
      </c>
    </row>
    <row r="8" spans="1:15" x14ac:dyDescent="0.3">
      <c r="A8" s="24">
        <v>3</v>
      </c>
      <c r="B8" s="24">
        <v>60</v>
      </c>
      <c r="C8" s="29"/>
      <c r="D8" s="24">
        <f t="shared" si="0"/>
        <v>0</v>
      </c>
      <c r="E8" s="28">
        <f t="shared" ref="E8:E16" si="2">E7+D8</f>
        <v>0</v>
      </c>
      <c r="F8" s="29">
        <v>26.246692913372701</v>
      </c>
      <c r="G8" s="59">
        <f t="shared" si="1"/>
        <v>2.6246692913372702E-2</v>
      </c>
      <c r="H8" s="27">
        <v>0</v>
      </c>
      <c r="I8" s="27">
        <v>0</v>
      </c>
      <c r="K8">
        <v>60</v>
      </c>
      <c r="L8">
        <v>2.4</v>
      </c>
      <c r="M8">
        <v>2.965E-4</v>
      </c>
      <c r="N8">
        <v>4.9589999999999996E-4</v>
      </c>
      <c r="O8" s="76">
        <v>9.1589999999999996E-5</v>
      </c>
    </row>
    <row r="9" spans="1:15" x14ac:dyDescent="0.3">
      <c r="A9" s="24">
        <v>4</v>
      </c>
      <c r="B9" s="24">
        <v>80</v>
      </c>
      <c r="C9" s="29"/>
      <c r="D9" s="24">
        <f t="shared" si="0"/>
        <v>0</v>
      </c>
      <c r="E9" s="28">
        <f t="shared" si="2"/>
        <v>0</v>
      </c>
      <c r="F9" s="29">
        <v>8.1649658092772608</v>
      </c>
      <c r="G9" s="59">
        <f t="shared" si="1"/>
        <v>8.1649658092772612E-3</v>
      </c>
      <c r="H9" s="27">
        <v>0</v>
      </c>
      <c r="I9" s="27">
        <v>0</v>
      </c>
      <c r="K9">
        <v>80</v>
      </c>
      <c r="L9">
        <v>3.2</v>
      </c>
      <c r="M9">
        <v>1.389E-3</v>
      </c>
      <c r="N9">
        <v>2.323E-3</v>
      </c>
      <c r="O9">
        <v>4.2910000000000002E-4</v>
      </c>
    </row>
    <row r="10" spans="1:15" x14ac:dyDescent="0.3">
      <c r="A10" s="24">
        <v>5</v>
      </c>
      <c r="B10" s="24">
        <v>100</v>
      </c>
      <c r="C10" s="29"/>
      <c r="D10" s="24">
        <f t="shared" si="0"/>
        <v>0</v>
      </c>
      <c r="E10" s="28">
        <f t="shared" si="2"/>
        <v>0</v>
      </c>
      <c r="F10" s="29">
        <v>21.602468994692867</v>
      </c>
      <c r="G10" s="59">
        <f t="shared" si="1"/>
        <v>2.1602468994692866E-2</v>
      </c>
      <c r="H10" s="27">
        <v>0</v>
      </c>
      <c r="I10" s="27">
        <v>0</v>
      </c>
      <c r="K10">
        <v>100</v>
      </c>
      <c r="L10">
        <v>4</v>
      </c>
      <c r="M10">
        <v>4.4000000000000003E-3</v>
      </c>
      <c r="N10">
        <v>7.3590000000000001E-3</v>
      </c>
      <c r="O10">
        <v>1.359E-3</v>
      </c>
    </row>
    <row r="11" spans="1:15" x14ac:dyDescent="0.3">
      <c r="A11" s="24">
        <v>6</v>
      </c>
      <c r="B11" s="24">
        <v>120</v>
      </c>
      <c r="C11" s="29"/>
      <c r="D11" s="24">
        <f t="shared" si="0"/>
        <v>0</v>
      </c>
      <c r="E11" s="28">
        <f t="shared" si="2"/>
        <v>0</v>
      </c>
      <c r="F11" s="29">
        <v>16.329931618554522</v>
      </c>
      <c r="G11" s="59">
        <f t="shared" si="1"/>
        <v>1.6329931618554522E-2</v>
      </c>
      <c r="H11" s="27">
        <v>0</v>
      </c>
      <c r="I11" s="27">
        <v>0</v>
      </c>
      <c r="K11">
        <v>120</v>
      </c>
      <c r="L11">
        <v>4.8</v>
      </c>
      <c r="M11">
        <v>1.074E-2</v>
      </c>
      <c r="N11">
        <v>1.796E-2</v>
      </c>
      <c r="O11">
        <v>3.3180000000000002E-3</v>
      </c>
    </row>
    <row r="12" spans="1:15" x14ac:dyDescent="0.3">
      <c r="A12" s="24">
        <v>7</v>
      </c>
      <c r="B12" s="24">
        <v>140</v>
      </c>
      <c r="C12" s="29"/>
      <c r="D12" s="24">
        <f t="shared" si="0"/>
        <v>0</v>
      </c>
      <c r="E12" s="28">
        <f t="shared" si="2"/>
        <v>0</v>
      </c>
      <c r="F12" s="29">
        <v>24.944382578492942</v>
      </c>
      <c r="G12" s="59">
        <f t="shared" si="1"/>
        <v>2.4944382578492942E-2</v>
      </c>
      <c r="H12" s="27">
        <v>0</v>
      </c>
      <c r="I12" s="27">
        <v>0</v>
      </c>
      <c r="K12">
        <v>140</v>
      </c>
      <c r="L12">
        <v>5.6</v>
      </c>
      <c r="M12">
        <v>2.18E-2</v>
      </c>
      <c r="N12">
        <v>3.6459999999999999E-2</v>
      </c>
      <c r="O12">
        <v>6.7340000000000004E-3</v>
      </c>
    </row>
    <row r="13" spans="1:15" x14ac:dyDescent="0.3">
      <c r="A13" s="24">
        <v>8</v>
      </c>
      <c r="B13" s="24">
        <v>180</v>
      </c>
      <c r="C13" s="29"/>
      <c r="D13" s="24">
        <f t="shared" si="0"/>
        <v>0</v>
      </c>
      <c r="E13" s="28">
        <f t="shared" si="2"/>
        <v>0</v>
      </c>
      <c r="F13" s="29">
        <v>23.612614331233114</v>
      </c>
      <c r="G13" s="59">
        <f t="shared" si="1"/>
        <v>2.3612614331233114E-2</v>
      </c>
      <c r="H13" s="27">
        <v>0</v>
      </c>
      <c r="I13" s="27">
        <v>0</v>
      </c>
      <c r="K13">
        <v>160</v>
      </c>
      <c r="L13">
        <v>6.4</v>
      </c>
      <c r="M13">
        <v>3.8609999999999998E-2</v>
      </c>
      <c r="N13">
        <v>6.4579999999999999E-2</v>
      </c>
      <c r="O13">
        <v>1.193E-2</v>
      </c>
    </row>
    <row r="14" spans="1:15" x14ac:dyDescent="0.3">
      <c r="A14" s="24">
        <v>9</v>
      </c>
      <c r="B14" s="24">
        <v>220</v>
      </c>
      <c r="C14" s="29"/>
      <c r="D14" s="24">
        <f t="shared" si="0"/>
        <v>0</v>
      </c>
      <c r="E14" s="28">
        <f t="shared" si="2"/>
        <v>0</v>
      </c>
      <c r="F14" s="29">
        <v>38.689648342791756</v>
      </c>
      <c r="G14" s="59">
        <f t="shared" si="1"/>
        <v>3.8689648342791753E-2</v>
      </c>
      <c r="H14" s="27">
        <v>0</v>
      </c>
      <c r="I14" s="27">
        <v>0</v>
      </c>
      <c r="K14">
        <v>180</v>
      </c>
      <c r="L14">
        <v>7.2</v>
      </c>
      <c r="M14">
        <v>6.166E-2</v>
      </c>
      <c r="N14">
        <v>0.1031</v>
      </c>
      <c r="O14">
        <v>1.9050000000000001E-2</v>
      </c>
    </row>
    <row r="15" spans="1:15" x14ac:dyDescent="0.3">
      <c r="A15" s="24">
        <v>10</v>
      </c>
      <c r="B15" s="24">
        <v>260</v>
      </c>
      <c r="C15" s="29"/>
      <c r="D15" s="24">
        <f t="shared" si="0"/>
        <v>0</v>
      </c>
      <c r="E15" s="28">
        <f t="shared" si="2"/>
        <v>0</v>
      </c>
      <c r="F15" s="29">
        <v>14.055445761538678</v>
      </c>
      <c r="G15" s="59">
        <f t="shared" si="1"/>
        <v>1.4055445761538677E-2</v>
      </c>
      <c r="H15" s="27">
        <v>0</v>
      </c>
      <c r="I15" s="27">
        <v>0</v>
      </c>
      <c r="K15">
        <v>200</v>
      </c>
      <c r="L15">
        <v>8</v>
      </c>
      <c r="M15">
        <v>9.0810000000000002E-2</v>
      </c>
      <c r="N15">
        <v>0.15190000000000001</v>
      </c>
      <c r="O15">
        <v>2.8049999999999999E-2</v>
      </c>
    </row>
    <row r="16" spans="1:15" x14ac:dyDescent="0.3">
      <c r="A16" s="24">
        <v>11</v>
      </c>
      <c r="B16" s="24">
        <v>300</v>
      </c>
      <c r="C16" s="29"/>
      <c r="D16" s="24">
        <f t="shared" si="0"/>
        <v>0</v>
      </c>
      <c r="E16" s="28">
        <f t="shared" si="2"/>
        <v>0</v>
      </c>
      <c r="F16" s="29">
        <v>24.944382578492945</v>
      </c>
      <c r="G16" s="59">
        <f t="shared" si="1"/>
        <v>2.4944382578492946E-2</v>
      </c>
      <c r="H16" s="27">
        <v>0</v>
      </c>
      <c r="I16" s="27">
        <v>0</v>
      </c>
      <c r="K16">
        <v>220</v>
      </c>
      <c r="L16">
        <v>8.8000000000000007</v>
      </c>
      <c r="M16">
        <v>0.12540000000000001</v>
      </c>
      <c r="N16">
        <v>0.20979999999999999</v>
      </c>
      <c r="O16">
        <v>3.875E-2</v>
      </c>
    </row>
    <row r="17" spans="1:15" x14ac:dyDescent="0.3">
      <c r="A17" t="s">
        <v>24</v>
      </c>
      <c r="K17">
        <v>240</v>
      </c>
      <c r="L17">
        <v>9.6</v>
      </c>
      <c r="M17">
        <v>0.16450000000000001</v>
      </c>
      <c r="N17">
        <v>0.2752</v>
      </c>
      <c r="O17">
        <v>5.083E-2</v>
      </c>
    </row>
    <row r="18" spans="1:15" x14ac:dyDescent="0.3">
      <c r="K18">
        <v>260</v>
      </c>
      <c r="L18">
        <v>10.4</v>
      </c>
      <c r="M18">
        <v>0.2069</v>
      </c>
      <c r="N18">
        <v>0.34599999999999997</v>
      </c>
      <c r="O18">
        <v>6.3909999999999995E-2</v>
      </c>
    </row>
    <row r="19" spans="1:15" x14ac:dyDescent="0.3">
      <c r="K19">
        <v>280</v>
      </c>
      <c r="L19">
        <v>11.2</v>
      </c>
      <c r="M19">
        <v>0.25130000000000002</v>
      </c>
      <c r="N19">
        <v>0.42030000000000001</v>
      </c>
      <c r="O19">
        <v>7.7619999999999995E-2</v>
      </c>
    </row>
    <row r="20" spans="1:15" x14ac:dyDescent="0.3">
      <c r="K20">
        <v>300</v>
      </c>
      <c r="L20">
        <v>12</v>
      </c>
      <c r="M20">
        <v>0.29649999999999999</v>
      </c>
      <c r="N20">
        <v>0.49590000000000001</v>
      </c>
      <c r="O20">
        <v>9.1590000000000005E-2</v>
      </c>
    </row>
  </sheetData>
  <mergeCells count="2">
    <mergeCell ref="A1:H1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Standards</vt:lpstr>
      <vt:lpstr>Col. E</vt:lpstr>
      <vt:lpstr>Col F</vt:lpstr>
      <vt:lpstr>Col. G</vt:lpstr>
      <vt:lpstr>Average</vt:lpstr>
      <vt:lpstr>NTO- GS (2)</vt:lpstr>
      <vt:lpstr>DNAN- GS 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2022-07-20T11:14:54Z</dcterms:modified>
</cp:coreProperties>
</file>