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m_hakim-khalili_cranfield_ac_uk/Documents/s276905/Cranfield/PhD/Paper Publication/Polymer Degradation and Stability/Data for CORD-cut from unneccessary info/"/>
    </mc:Choice>
  </mc:AlternateContent>
  <xr:revisionPtr revIDLastSave="26" documentId="11_5355A066910D192D11AF02F7BE3D7C2F7F99942B" xr6:coauthVersionLast="47" xr6:coauthVersionMax="47" xr10:uidLastSave="{2B1C1453-F402-4CAB-9088-CB734A07AC6A}"/>
  <bookViews>
    <workbookView xWindow="-28920" yWindow="-120" windowWidth="29040" windowHeight="15840" firstSheet="1" activeTab="1" xr2:uid="{00000000-000D-0000-FFFF-FFFF00000000}"/>
  </bookViews>
  <sheets>
    <sheet name="Abbreviations List" sheetId="19" r:id="rId1"/>
    <sheet name="Calculations file" sheetId="33" r:id="rId2"/>
    <sheet name="Strain %" sheetId="46" r:id="rId3"/>
    <sheet name="S1-EX-SW-HC-45-100-QY1.8-210421" sheetId="2" r:id="rId4"/>
    <sheet name="S2-EX-SW-HC-45-100-QY1.8-210421" sheetId="36" r:id="rId5"/>
    <sheet name="S3-EX-SW-HC-45-100-QY1.8-210421" sheetId="37" r:id="rId6"/>
    <sheet name="S4-EX-SW-HC-45-100-QY1.8-210421" sheetId="38" r:id="rId7"/>
    <sheet name="S1-EX-SW-HB-37-100-QY1.8-210421" sheetId="41" r:id="rId8"/>
    <sheet name="S2-EX-SW-HB-37-100-QY1.8-210421" sheetId="42" r:id="rId9"/>
    <sheet name="S3-EX-SW-HB-37-100-QY1.8-210421" sheetId="43" r:id="rId10"/>
    <sheet name="S4-EX-SW-HB-37-100-QY1.8-210421" sheetId="44" r:id="rId11"/>
    <sheet name="S1-EX-SW-RT-21-30-QY1.8-210421" sheetId="5" r:id="rId12"/>
    <sheet name="S2-EX-SW-RT-21-30-QY1.8-210421" sheetId="9" r:id="rId13"/>
    <sheet name="S3-EX-SW-RT-21-30-QY1.8-210421" sheetId="10" r:id="rId14"/>
    <sheet name="S4-EX-SW-RT-21-30-QY1.8-210421" sheetId="39" r:id="rId15"/>
    <sheet name="S1-EX-SW-FRG-8-100-QY1.8-210421" sheetId="25" r:id="rId16"/>
    <sheet name="S2-EX-SW-FRG-8-100-QY1.8-210421" sheetId="26" r:id="rId17"/>
    <sheet name="S3-EX-SW-FRG-8-100-QY1.8-210421" sheetId="27" r:id="rId18"/>
    <sheet name="S4-EX-SW-FRG-8-100-QY1.8-210421" sheetId="40" r:id="rId19"/>
    <sheet name="S1-S16-EX-SW-DRY-60-39-QY1.8" sheetId="32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V7" i="33" l="1"/>
  <c r="EV8" i="33"/>
  <c r="EV9" i="33"/>
  <c r="EV10" i="33"/>
  <c r="EV11" i="33"/>
  <c r="EV12" i="33"/>
  <c r="EV13" i="33"/>
  <c r="EV14" i="33"/>
  <c r="EV15" i="33"/>
  <c r="EV16" i="33"/>
  <c r="EV18" i="33" s="1"/>
  <c r="EV6" i="33"/>
  <c r="FC7" i="33" l="1"/>
  <c r="FC8" i="33"/>
  <c r="FC9" i="33"/>
  <c r="FC10" i="33"/>
  <c r="FC11" i="33"/>
  <c r="FC12" i="33"/>
  <c r="FC13" i="33"/>
  <c r="FC14" i="33"/>
  <c r="FC15" i="33"/>
  <c r="FC16" i="33"/>
  <c r="FC18" i="33" s="1"/>
  <c r="FC6" i="33"/>
  <c r="EO7" i="33"/>
  <c r="EO8" i="33"/>
  <c r="EO9" i="33"/>
  <c r="EO10" i="33"/>
  <c r="EO11" i="33"/>
  <c r="EO12" i="33"/>
  <c r="EO13" i="33"/>
  <c r="EO14" i="33"/>
  <c r="EO15" i="33"/>
  <c r="EO16" i="33"/>
  <c r="EO18" i="33" s="1"/>
  <c r="EO6" i="33"/>
  <c r="EH7" i="33"/>
  <c r="EH8" i="33"/>
  <c r="EH9" i="33"/>
  <c r="EH10" i="33"/>
  <c r="EH11" i="33"/>
  <c r="EH12" i="33"/>
  <c r="EH13" i="33"/>
  <c r="EH14" i="33"/>
  <c r="EH15" i="33"/>
  <c r="EH16" i="33"/>
  <c r="EH18" i="33" s="1"/>
  <c r="EH6" i="33"/>
  <c r="DL7" i="33"/>
  <c r="DL8" i="33"/>
  <c r="DL9" i="33"/>
  <c r="DL10" i="33"/>
  <c r="DL11" i="33"/>
  <c r="DL12" i="33"/>
  <c r="DL13" i="33"/>
  <c r="DL14" i="33"/>
  <c r="DL15" i="33"/>
  <c r="DL16" i="33"/>
  <c r="DL18" i="33" s="1"/>
  <c r="DL6" i="33"/>
  <c r="DE7" i="33"/>
  <c r="DE8" i="33"/>
  <c r="DE9" i="33"/>
  <c r="DE10" i="33"/>
  <c r="DE11" i="33"/>
  <c r="DE12" i="33"/>
  <c r="DE13" i="33"/>
  <c r="DE14" i="33"/>
  <c r="DE15" i="33"/>
  <c r="DE16" i="33"/>
  <c r="DE18" i="33" s="1"/>
  <c r="DE6" i="33"/>
  <c r="CX7" i="33"/>
  <c r="CX8" i="33"/>
  <c r="CX9" i="33"/>
  <c r="CX10" i="33"/>
  <c r="CX11" i="33"/>
  <c r="CX12" i="33"/>
  <c r="CX13" i="33"/>
  <c r="CX14" i="33"/>
  <c r="CX15" i="33"/>
  <c r="CX16" i="33"/>
  <c r="CX18" i="33" s="1"/>
  <c r="CX6" i="33"/>
  <c r="CQ7" i="33"/>
  <c r="CQ8" i="33"/>
  <c r="CQ9" i="33"/>
  <c r="CQ10" i="33"/>
  <c r="CQ11" i="33"/>
  <c r="CQ12" i="33"/>
  <c r="CQ13" i="33"/>
  <c r="CQ14" i="33"/>
  <c r="CQ15" i="33"/>
  <c r="CQ16" i="33"/>
  <c r="CQ18" i="33" s="1"/>
  <c r="CQ6" i="33"/>
  <c r="BU7" i="33"/>
  <c r="BU8" i="33"/>
  <c r="BU9" i="33"/>
  <c r="BU10" i="33"/>
  <c r="BU11" i="33"/>
  <c r="BU12" i="33"/>
  <c r="BU13" i="33"/>
  <c r="BU14" i="33"/>
  <c r="BU15" i="33"/>
  <c r="BU16" i="33"/>
  <c r="BU18" i="33" s="1"/>
  <c r="BU6" i="33"/>
  <c r="BN7" i="33"/>
  <c r="BN8" i="33"/>
  <c r="BN9" i="33"/>
  <c r="BN10" i="33"/>
  <c r="BN11" i="33"/>
  <c r="BN12" i="33"/>
  <c r="BN13" i="33"/>
  <c r="BN14" i="33"/>
  <c r="BN15" i="33"/>
  <c r="BN16" i="33"/>
  <c r="BN18" i="33" s="1"/>
  <c r="BN6" i="33"/>
  <c r="BG7" i="33"/>
  <c r="BG8" i="33"/>
  <c r="BG9" i="33"/>
  <c r="BG10" i="33"/>
  <c r="BG11" i="33"/>
  <c r="BG12" i="33"/>
  <c r="BG13" i="33"/>
  <c r="BG14" i="33"/>
  <c r="BG15" i="33"/>
  <c r="BG16" i="33"/>
  <c r="BG18" i="33" s="1"/>
  <c r="BG6" i="33"/>
  <c r="AZ7" i="33"/>
  <c r="AZ8" i="33"/>
  <c r="AZ9" i="33"/>
  <c r="AZ10" i="33"/>
  <c r="AZ11" i="33"/>
  <c r="AZ12" i="33"/>
  <c r="AZ13" i="33"/>
  <c r="AZ14" i="33"/>
  <c r="AZ15" i="33"/>
  <c r="AZ16" i="33"/>
  <c r="AZ18" i="33" s="1"/>
  <c r="AZ6" i="33"/>
  <c r="AD7" i="33"/>
  <c r="AD8" i="33"/>
  <c r="AD9" i="33"/>
  <c r="AD10" i="33"/>
  <c r="AD11" i="33"/>
  <c r="AD12" i="33"/>
  <c r="AD13" i="33"/>
  <c r="AD14" i="33"/>
  <c r="AD15" i="33"/>
  <c r="AD16" i="33"/>
  <c r="AD18" i="33" s="1"/>
  <c r="AD6" i="33"/>
  <c r="W7" i="33"/>
  <c r="W8" i="33"/>
  <c r="W9" i="33"/>
  <c r="W10" i="33"/>
  <c r="W11" i="33"/>
  <c r="W12" i="33"/>
  <c r="W13" i="33"/>
  <c r="W14" i="33"/>
  <c r="W15" i="33"/>
  <c r="W16" i="33"/>
  <c r="W18" i="33" s="1"/>
  <c r="W6" i="33"/>
  <c r="P7" i="33"/>
  <c r="P8" i="33"/>
  <c r="P9" i="33"/>
  <c r="P10" i="33"/>
  <c r="P11" i="33"/>
  <c r="P12" i="33"/>
  <c r="P13" i="33"/>
  <c r="P14" i="33"/>
  <c r="P15" i="33"/>
  <c r="P16" i="33"/>
  <c r="P18" i="33" s="1"/>
  <c r="P6" i="33"/>
  <c r="I16" i="33"/>
  <c r="I18" i="33" s="1"/>
  <c r="I15" i="33"/>
  <c r="I14" i="33"/>
  <c r="I13" i="33"/>
  <c r="I12" i="33"/>
  <c r="I11" i="33"/>
  <c r="I10" i="33"/>
  <c r="I9" i="33"/>
  <c r="I8" i="33"/>
  <c r="I7" i="33"/>
  <c r="I6" i="33"/>
  <c r="E10" i="2" l="1"/>
  <c r="E12" i="2"/>
  <c r="E13" i="2"/>
  <c r="E14" i="2"/>
  <c r="E15" i="2"/>
  <c r="E16" i="2"/>
  <c r="E17" i="2"/>
  <c r="E18" i="2"/>
  <c r="E19" i="2"/>
  <c r="E20" i="2"/>
  <c r="E21" i="2"/>
  <c r="B11" i="2" l="1"/>
  <c r="E11" i="2" s="1"/>
  <c r="N7" i="33" l="1"/>
  <c r="N8" i="33"/>
  <c r="N9" i="33"/>
  <c r="N10" i="33"/>
  <c r="N11" i="33"/>
  <c r="N12" i="33"/>
  <c r="N13" i="33"/>
  <c r="N14" i="33"/>
  <c r="N15" i="33"/>
  <c r="N16" i="33"/>
  <c r="N6" i="33"/>
  <c r="L22" i="32"/>
  <c r="L18" i="32"/>
  <c r="L14" i="32"/>
  <c r="L10" i="32"/>
  <c r="GQ4" i="33" l="1"/>
  <c r="GO4" i="33"/>
  <c r="GM4" i="33"/>
  <c r="GL4" i="33"/>
  <c r="GK4" i="33"/>
  <c r="GG4" i="33"/>
  <c r="GE4" i="33"/>
  <c r="GC4" i="33"/>
  <c r="GA4" i="33"/>
  <c r="FW4" i="33"/>
  <c r="FU4" i="33"/>
  <c r="FS4" i="33"/>
  <c r="FQ4" i="33"/>
  <c r="GR3" i="33"/>
  <c r="GQ3" i="33"/>
  <c r="GP3" i="33"/>
  <c r="GO3" i="33"/>
  <c r="GN3" i="33"/>
  <c r="GM3" i="33"/>
  <c r="GL3" i="33"/>
  <c r="GK3" i="33"/>
  <c r="GH3" i="33"/>
  <c r="GG3" i="33"/>
  <c r="GF3" i="33"/>
  <c r="GE3" i="33"/>
  <c r="GD3" i="33"/>
  <c r="GC3" i="33"/>
  <c r="GB3" i="33"/>
  <c r="GA3" i="33"/>
  <c r="FW3" i="33"/>
  <c r="FV3" i="33"/>
  <c r="FU3" i="33"/>
  <c r="FT3" i="33"/>
  <c r="FS3" i="33"/>
  <c r="FR3" i="33"/>
  <c r="FQ3" i="33"/>
  <c r="FH16" i="33"/>
  <c r="FF16" i="33"/>
  <c r="FA16" i="33"/>
  <c r="EY16" i="33"/>
  <c r="ET16" i="33"/>
  <c r="ER16" i="33"/>
  <c r="EM16" i="33"/>
  <c r="FO16" i="33" s="1"/>
  <c r="GR16" i="33" s="1"/>
  <c r="EK16" i="33"/>
  <c r="FH15" i="33"/>
  <c r="FF15" i="33"/>
  <c r="FA15" i="33"/>
  <c r="EY15" i="33"/>
  <c r="ET15" i="33"/>
  <c r="ER15" i="33"/>
  <c r="EM15" i="33"/>
  <c r="FO15" i="33" s="1"/>
  <c r="GR15" i="33" s="1"/>
  <c r="EK15" i="33"/>
  <c r="FH14" i="33"/>
  <c r="FF14" i="33"/>
  <c r="FA14" i="33"/>
  <c r="EY14" i="33"/>
  <c r="ET14" i="33"/>
  <c r="ER14" i="33"/>
  <c r="EM14" i="33"/>
  <c r="FO14" i="33" s="1"/>
  <c r="GR14" i="33" s="1"/>
  <c r="EK14" i="33"/>
  <c r="FH13" i="33"/>
  <c r="FF13" i="33"/>
  <c r="FA13" i="33"/>
  <c r="EY13" i="33"/>
  <c r="ET13" i="33"/>
  <c r="ER13" i="33"/>
  <c r="EM13" i="33"/>
  <c r="FO13" i="33" s="1"/>
  <c r="GR13" i="33" s="1"/>
  <c r="EK13" i="33"/>
  <c r="FH12" i="33"/>
  <c r="FF12" i="33"/>
  <c r="FA12" i="33"/>
  <c r="EY12" i="33"/>
  <c r="ET12" i="33"/>
  <c r="ER12" i="33"/>
  <c r="EM12" i="33"/>
  <c r="FO12" i="33" s="1"/>
  <c r="GR12" i="33" s="1"/>
  <c r="EK12" i="33"/>
  <c r="FH11" i="33"/>
  <c r="FF11" i="33"/>
  <c r="FA11" i="33"/>
  <c r="EY11" i="33"/>
  <c r="ET11" i="33"/>
  <c r="ER11" i="33"/>
  <c r="EM11" i="33"/>
  <c r="FO11" i="33" s="1"/>
  <c r="GR11" i="33" s="1"/>
  <c r="EK11" i="33"/>
  <c r="FH10" i="33"/>
  <c r="FF10" i="33"/>
  <c r="FA10" i="33"/>
  <c r="EY10" i="33"/>
  <c r="ET10" i="33"/>
  <c r="ER10" i="33"/>
  <c r="EM10" i="33"/>
  <c r="EK10" i="33"/>
  <c r="FH9" i="33"/>
  <c r="FF9" i="33"/>
  <c r="FA9" i="33"/>
  <c r="EY9" i="33"/>
  <c r="ET9" i="33"/>
  <c r="ER9" i="33"/>
  <c r="EM9" i="33"/>
  <c r="EK9" i="33"/>
  <c r="FH8" i="33"/>
  <c r="FF8" i="33"/>
  <c r="FA8" i="33"/>
  <c r="EY8" i="33"/>
  <c r="ET8" i="33"/>
  <c r="ER8" i="33"/>
  <c r="EM8" i="33"/>
  <c r="EK8" i="33"/>
  <c r="FH7" i="33"/>
  <c r="FF7" i="33"/>
  <c r="FA7" i="33"/>
  <c r="EY7" i="33"/>
  <c r="ET7" i="33"/>
  <c r="ER7" i="33"/>
  <c r="EM7" i="33"/>
  <c r="EK7" i="33"/>
  <c r="FH6" i="33"/>
  <c r="FF6" i="33"/>
  <c r="FA6" i="33"/>
  <c r="EY6" i="33"/>
  <c r="ET6" i="33"/>
  <c r="ER6" i="33"/>
  <c r="EM6" i="33"/>
  <c r="EK6" i="33"/>
  <c r="FH5" i="33"/>
  <c r="FF5" i="33"/>
  <c r="FA5" i="33"/>
  <c r="EY5" i="33"/>
  <c r="ET5" i="33"/>
  <c r="ER5" i="33"/>
  <c r="EM5" i="33"/>
  <c r="EK5" i="33"/>
  <c r="DQ16" i="33"/>
  <c r="DO16" i="33"/>
  <c r="DJ16" i="33"/>
  <c r="DH16" i="33"/>
  <c r="DC16" i="33"/>
  <c r="DA16" i="33"/>
  <c r="CV16" i="33"/>
  <c r="DX16" i="33" s="1"/>
  <c r="GP16" i="33" s="1"/>
  <c r="CT16" i="33"/>
  <c r="DQ15" i="33"/>
  <c r="DO15" i="33"/>
  <c r="DJ15" i="33"/>
  <c r="DH15" i="33"/>
  <c r="DC15" i="33"/>
  <c r="DA15" i="33"/>
  <c r="CV15" i="33"/>
  <c r="DX15" i="33" s="1"/>
  <c r="GP15" i="33" s="1"/>
  <c r="CT15" i="33"/>
  <c r="DQ14" i="33"/>
  <c r="DO14" i="33"/>
  <c r="DJ14" i="33"/>
  <c r="DH14" i="33"/>
  <c r="DC14" i="33"/>
  <c r="DA14" i="33"/>
  <c r="CV14" i="33"/>
  <c r="DX14" i="33" s="1"/>
  <c r="GP14" i="33" s="1"/>
  <c r="CT14" i="33"/>
  <c r="DQ13" i="33"/>
  <c r="DO13" i="33"/>
  <c r="DJ13" i="33"/>
  <c r="DH13" i="33"/>
  <c r="DC13" i="33"/>
  <c r="DA13" i="33"/>
  <c r="CV13" i="33"/>
  <c r="DX13" i="33" s="1"/>
  <c r="GP13" i="33" s="1"/>
  <c r="CT13" i="33"/>
  <c r="DQ12" i="33"/>
  <c r="DO12" i="33"/>
  <c r="DJ12" i="33"/>
  <c r="DH12" i="33"/>
  <c r="DC12" i="33"/>
  <c r="DA12" i="33"/>
  <c r="CV12" i="33"/>
  <c r="DX12" i="33" s="1"/>
  <c r="GP12" i="33" s="1"/>
  <c r="CT12" i="33"/>
  <c r="DQ11" i="33"/>
  <c r="DO11" i="33"/>
  <c r="DJ11" i="33"/>
  <c r="DH11" i="33"/>
  <c r="DC11" i="33"/>
  <c r="DA11" i="33"/>
  <c r="CV11" i="33"/>
  <c r="DX11" i="33" s="1"/>
  <c r="GP11" i="33" s="1"/>
  <c r="CT11" i="33"/>
  <c r="DQ10" i="33"/>
  <c r="DO10" i="33"/>
  <c r="DJ10" i="33"/>
  <c r="DH10" i="33"/>
  <c r="DC10" i="33"/>
  <c r="DA10" i="33"/>
  <c r="CV10" i="33"/>
  <c r="CT10" i="33"/>
  <c r="DQ9" i="33"/>
  <c r="DO9" i="33"/>
  <c r="DJ9" i="33"/>
  <c r="DH9" i="33"/>
  <c r="DC9" i="33"/>
  <c r="DA9" i="33"/>
  <c r="CV9" i="33"/>
  <c r="CT9" i="33"/>
  <c r="DQ8" i="33"/>
  <c r="DO8" i="33"/>
  <c r="DJ8" i="33"/>
  <c r="DH8" i="33"/>
  <c r="DC8" i="33"/>
  <c r="DA8" i="33"/>
  <c r="CV8" i="33"/>
  <c r="CT8" i="33"/>
  <c r="DQ7" i="33"/>
  <c r="DO7" i="33"/>
  <c r="DJ7" i="33"/>
  <c r="DH7" i="33"/>
  <c r="DC7" i="33"/>
  <c r="DA7" i="33"/>
  <c r="CV7" i="33"/>
  <c r="CT7" i="33"/>
  <c r="DQ6" i="33"/>
  <c r="DO6" i="33"/>
  <c r="DJ6" i="33"/>
  <c r="DH6" i="33"/>
  <c r="DC6" i="33"/>
  <c r="DA6" i="33"/>
  <c r="CV6" i="33"/>
  <c r="CT6" i="33"/>
  <c r="DQ5" i="33"/>
  <c r="DO5" i="33"/>
  <c r="DJ5" i="33"/>
  <c r="DH5" i="33"/>
  <c r="DC5" i="33"/>
  <c r="DA5" i="33"/>
  <c r="CV5" i="33"/>
  <c r="CT5" i="33"/>
  <c r="BZ16" i="33"/>
  <c r="BX16" i="33"/>
  <c r="BS16" i="33"/>
  <c r="BQ16" i="33"/>
  <c r="BL16" i="33"/>
  <c r="BJ16" i="33"/>
  <c r="BE16" i="33"/>
  <c r="CG16" i="33" s="1"/>
  <c r="GN16" i="33" s="1"/>
  <c r="BC16" i="33"/>
  <c r="BZ15" i="33"/>
  <c r="BX15" i="33"/>
  <c r="BS15" i="33"/>
  <c r="BQ15" i="33"/>
  <c r="BL15" i="33"/>
  <c r="BJ15" i="33"/>
  <c r="BE15" i="33"/>
  <c r="CG15" i="33" s="1"/>
  <c r="GN15" i="33" s="1"/>
  <c r="BC15" i="33"/>
  <c r="BZ14" i="33"/>
  <c r="BX14" i="33"/>
  <c r="BS14" i="33"/>
  <c r="BQ14" i="33"/>
  <c r="BL14" i="33"/>
  <c r="BJ14" i="33"/>
  <c r="BE14" i="33"/>
  <c r="CG14" i="33" s="1"/>
  <c r="GN14" i="33" s="1"/>
  <c r="BC14" i="33"/>
  <c r="BZ13" i="33"/>
  <c r="BX13" i="33"/>
  <c r="BS13" i="33"/>
  <c r="BQ13" i="33"/>
  <c r="BL13" i="33"/>
  <c r="BJ13" i="33"/>
  <c r="BE13" i="33"/>
  <c r="CG13" i="33" s="1"/>
  <c r="GN13" i="33" s="1"/>
  <c r="BC13" i="33"/>
  <c r="BZ12" i="33"/>
  <c r="BX12" i="33"/>
  <c r="BS12" i="33"/>
  <c r="BQ12" i="33"/>
  <c r="BL12" i="33"/>
  <c r="BJ12" i="33"/>
  <c r="BE12" i="33"/>
  <c r="CG12" i="33" s="1"/>
  <c r="GN12" i="33" s="1"/>
  <c r="BC12" i="33"/>
  <c r="BZ11" i="33"/>
  <c r="BX11" i="33"/>
  <c r="BS11" i="33"/>
  <c r="BQ11" i="33"/>
  <c r="BL11" i="33"/>
  <c r="BJ11" i="33"/>
  <c r="BE11" i="33"/>
  <c r="CG11" i="33" s="1"/>
  <c r="GN11" i="33" s="1"/>
  <c r="BC11" i="33"/>
  <c r="BZ10" i="33"/>
  <c r="BX10" i="33"/>
  <c r="BS10" i="33"/>
  <c r="BQ10" i="33"/>
  <c r="BL10" i="33"/>
  <c r="BJ10" i="33"/>
  <c r="BE10" i="33"/>
  <c r="BC10" i="33"/>
  <c r="BZ9" i="33"/>
  <c r="BX9" i="33"/>
  <c r="BS9" i="33"/>
  <c r="BQ9" i="33"/>
  <c r="BL9" i="33"/>
  <c r="BJ9" i="33"/>
  <c r="BE9" i="33"/>
  <c r="BC9" i="33"/>
  <c r="BZ8" i="33"/>
  <c r="BX8" i="33"/>
  <c r="BS8" i="33"/>
  <c r="BQ8" i="33"/>
  <c r="BL8" i="33"/>
  <c r="BJ8" i="33"/>
  <c r="BE8" i="33"/>
  <c r="CG8" i="33" s="1"/>
  <c r="GN8" i="33" s="1"/>
  <c r="BC8" i="33"/>
  <c r="BZ7" i="33"/>
  <c r="BX7" i="33"/>
  <c r="BS7" i="33"/>
  <c r="BQ7" i="33"/>
  <c r="BL7" i="33"/>
  <c r="BJ7" i="33"/>
  <c r="BE7" i="33"/>
  <c r="BC7" i="33"/>
  <c r="BZ6" i="33"/>
  <c r="BX6" i="33"/>
  <c r="BS6" i="33"/>
  <c r="BQ6" i="33"/>
  <c r="BL6" i="33"/>
  <c r="BJ6" i="33"/>
  <c r="BE6" i="33"/>
  <c r="CG6" i="33" s="1"/>
  <c r="GN6" i="33" s="1"/>
  <c r="BC6" i="33"/>
  <c r="BZ5" i="33"/>
  <c r="BX5" i="33"/>
  <c r="BS5" i="33"/>
  <c r="BQ5" i="33"/>
  <c r="BL5" i="33"/>
  <c r="BJ5" i="33"/>
  <c r="BE5" i="33"/>
  <c r="BC5" i="33"/>
  <c r="AI16" i="33"/>
  <c r="AG16" i="33"/>
  <c r="AB16" i="33"/>
  <c r="Z16" i="33"/>
  <c r="U16" i="33"/>
  <c r="S16" i="33"/>
  <c r="AI15" i="33"/>
  <c r="AG15" i="33"/>
  <c r="AB15" i="33"/>
  <c r="Z15" i="33"/>
  <c r="U15" i="33"/>
  <c r="S15" i="33"/>
  <c r="AI14" i="33"/>
  <c r="AG14" i="33"/>
  <c r="AB14" i="33"/>
  <c r="Z14" i="33"/>
  <c r="U14" i="33"/>
  <c r="S14" i="33"/>
  <c r="AI13" i="33"/>
  <c r="AG13" i="33"/>
  <c r="AB13" i="33"/>
  <c r="Z13" i="33"/>
  <c r="U13" i="33"/>
  <c r="S13" i="33"/>
  <c r="AI12" i="33"/>
  <c r="AG12" i="33"/>
  <c r="AB12" i="33"/>
  <c r="Z12" i="33"/>
  <c r="U12" i="33"/>
  <c r="S12" i="33"/>
  <c r="AI11" i="33"/>
  <c r="AG11" i="33"/>
  <c r="AB11" i="33"/>
  <c r="Z11" i="33"/>
  <c r="U11" i="33"/>
  <c r="S11" i="33"/>
  <c r="AI10" i="33"/>
  <c r="AG10" i="33"/>
  <c r="AB10" i="33"/>
  <c r="Z10" i="33"/>
  <c r="U10" i="33"/>
  <c r="S10" i="33"/>
  <c r="AI9" i="33"/>
  <c r="AG9" i="33"/>
  <c r="AB9" i="33"/>
  <c r="Z9" i="33"/>
  <c r="U9" i="33"/>
  <c r="S9" i="33"/>
  <c r="AI8" i="33"/>
  <c r="AG8" i="33"/>
  <c r="AB8" i="33"/>
  <c r="Z8" i="33"/>
  <c r="U8" i="33"/>
  <c r="S8" i="33"/>
  <c r="AI7" i="33"/>
  <c r="AG7" i="33"/>
  <c r="AB7" i="33"/>
  <c r="Z7" i="33"/>
  <c r="U7" i="33"/>
  <c r="S7" i="33"/>
  <c r="AI6" i="33"/>
  <c r="AG6" i="33"/>
  <c r="AB6" i="33"/>
  <c r="Z6" i="33"/>
  <c r="U6" i="33"/>
  <c r="S6" i="33"/>
  <c r="AI5" i="33"/>
  <c r="AG5" i="33"/>
  <c r="AB5" i="33"/>
  <c r="Z5" i="33"/>
  <c r="U5" i="33"/>
  <c r="S5" i="33"/>
  <c r="AP16" i="33"/>
  <c r="GL16" i="33" s="1"/>
  <c r="L16" i="33"/>
  <c r="AP15" i="33"/>
  <c r="GL15" i="33" s="1"/>
  <c r="L15" i="33"/>
  <c r="AO14" i="33"/>
  <c r="GK14" i="33" s="1"/>
  <c r="L14" i="33"/>
  <c r="AO13" i="33"/>
  <c r="GK13" i="33" s="1"/>
  <c r="L13" i="33"/>
  <c r="AP12" i="33"/>
  <c r="GL12" i="33" s="1"/>
  <c r="L12" i="33"/>
  <c r="AP11" i="33"/>
  <c r="GL11" i="33" s="1"/>
  <c r="L11" i="33"/>
  <c r="L10" i="33"/>
  <c r="L9" i="33"/>
  <c r="L8" i="33"/>
  <c r="L7" i="33"/>
  <c r="L6" i="33"/>
  <c r="N5" i="33"/>
  <c r="N18" i="33" s="1"/>
  <c r="L5" i="33"/>
  <c r="FO8" i="33" l="1"/>
  <c r="GR8" i="33" s="1"/>
  <c r="FO9" i="33"/>
  <c r="GR9" i="33" s="1"/>
  <c r="L18" i="33"/>
  <c r="S18" i="33"/>
  <c r="AG18" i="33"/>
  <c r="BJ18" i="33"/>
  <c r="DO18" i="33"/>
  <c r="ER18" i="33"/>
  <c r="FM18" i="33" s="1"/>
  <c r="GH18" i="33" s="1"/>
  <c r="BX18" i="33"/>
  <c r="DA18" i="33"/>
  <c r="FF18" i="33"/>
  <c r="Z18" i="33"/>
  <c r="CD7" i="33"/>
  <c r="GC7" i="33" s="1"/>
  <c r="BC18" i="33"/>
  <c r="BQ18" i="33"/>
  <c r="CT18" i="33"/>
  <c r="DH18" i="33"/>
  <c r="EK18" i="33"/>
  <c r="EY18" i="33"/>
  <c r="EM18" i="33"/>
  <c r="FL7" i="33"/>
  <c r="GG7" i="33" s="1"/>
  <c r="FM13" i="33"/>
  <c r="GH13" i="33" s="1"/>
  <c r="DV16" i="33"/>
  <c r="GF16" i="33" s="1"/>
  <c r="CE15" i="33"/>
  <c r="GD15" i="33" s="1"/>
  <c r="AM6" i="33"/>
  <c r="GA6" i="33" s="1"/>
  <c r="AM8" i="33"/>
  <c r="GA8" i="33" s="1"/>
  <c r="AM14" i="33"/>
  <c r="GA14" i="33" s="1"/>
  <c r="AN7" i="33"/>
  <c r="GB7" i="33" s="1"/>
  <c r="AM12" i="33"/>
  <c r="GA12" i="33" s="1"/>
  <c r="AP9" i="33"/>
  <c r="GL9" i="33" s="1"/>
  <c r="U18" i="33"/>
  <c r="AI18" i="33"/>
  <c r="FL5" i="33"/>
  <c r="GG5" i="33" s="1"/>
  <c r="FL6" i="33"/>
  <c r="GG6" i="33" s="1"/>
  <c r="AP14" i="33"/>
  <c r="GL14" i="33" s="1"/>
  <c r="AN15" i="33"/>
  <c r="GB15" i="33" s="1"/>
  <c r="BE18" i="33"/>
  <c r="DJ18" i="33"/>
  <c r="FL9" i="33"/>
  <c r="GG9" i="33" s="1"/>
  <c r="FL11" i="33"/>
  <c r="GG11" i="33" s="1"/>
  <c r="FL12" i="33"/>
  <c r="GG12" i="33" s="1"/>
  <c r="FL14" i="33"/>
  <c r="GG14" i="33" s="1"/>
  <c r="FL15" i="33"/>
  <c r="GG15" i="33" s="1"/>
  <c r="FL16" i="33"/>
  <c r="GG16" i="33" s="1"/>
  <c r="AO5" i="33"/>
  <c r="GK5" i="33" s="1"/>
  <c r="AM10" i="33"/>
  <c r="GA10" i="33" s="1"/>
  <c r="CE12" i="33"/>
  <c r="GD12" i="33" s="1"/>
  <c r="CD12" i="33"/>
  <c r="GC12" i="33" s="1"/>
  <c r="CE14" i="33"/>
  <c r="GD14" i="33" s="1"/>
  <c r="CD14" i="33"/>
  <c r="GC14" i="33" s="1"/>
  <c r="AN5" i="33"/>
  <c r="GB5" i="33" s="1"/>
  <c r="CE9" i="33"/>
  <c r="GD9" i="33" s="1"/>
  <c r="CD9" i="33"/>
  <c r="GC9" i="33" s="1"/>
  <c r="CE11" i="33"/>
  <c r="GD11" i="33" s="1"/>
  <c r="CD11" i="33"/>
  <c r="GC11" i="33" s="1"/>
  <c r="DV5" i="33"/>
  <c r="GF5" i="33" s="1"/>
  <c r="DU5" i="33"/>
  <c r="GE5" i="33" s="1"/>
  <c r="DV7" i="33"/>
  <c r="GF7" i="33" s="1"/>
  <c r="DU7" i="33"/>
  <c r="GE7" i="33" s="1"/>
  <c r="DV13" i="33"/>
  <c r="GF13" i="33" s="1"/>
  <c r="DU13" i="33"/>
  <c r="GE13" i="33" s="1"/>
  <c r="AN14" i="33"/>
  <c r="GB14" i="33" s="1"/>
  <c r="DV9" i="33"/>
  <c r="GF9" i="33" s="1"/>
  <c r="DU9" i="33"/>
  <c r="GE9" i="33" s="1"/>
  <c r="DV11" i="33"/>
  <c r="GF11" i="33" s="1"/>
  <c r="DU11" i="33"/>
  <c r="GE11" i="33" s="1"/>
  <c r="DV15" i="33"/>
  <c r="GF15" i="33" s="1"/>
  <c r="DU15" i="33"/>
  <c r="GE15" i="33" s="1"/>
  <c r="AP8" i="33"/>
  <c r="GL8" i="33" s="1"/>
  <c r="AN8" i="33"/>
  <c r="GB8" i="33" s="1"/>
  <c r="AO9" i="33"/>
  <c r="GK9" i="33" s="1"/>
  <c r="AB18" i="33"/>
  <c r="AN11" i="33"/>
  <c r="GB11" i="33" s="1"/>
  <c r="AO11" i="33"/>
  <c r="GK11" i="33" s="1"/>
  <c r="AO12" i="33"/>
  <c r="GK12" i="33" s="1"/>
  <c r="AO16" i="33"/>
  <c r="GK16" i="33" s="1"/>
  <c r="CG5" i="33"/>
  <c r="GN5" i="33" s="1"/>
  <c r="CG7" i="33"/>
  <c r="GN7" i="33" s="1"/>
  <c r="CG9" i="33"/>
  <c r="GN9" i="33" s="1"/>
  <c r="BS18" i="33"/>
  <c r="CE13" i="33"/>
  <c r="GD13" i="33" s="1"/>
  <c r="CD13" i="33"/>
  <c r="GC13" i="33" s="1"/>
  <c r="AP13" i="33"/>
  <c r="GL13" i="33" s="1"/>
  <c r="CE5" i="33"/>
  <c r="GD5" i="33" s="1"/>
  <c r="CD5" i="33"/>
  <c r="GC5" i="33" s="1"/>
  <c r="CE7" i="33"/>
  <c r="GD7" i="33" s="1"/>
  <c r="AM16" i="33"/>
  <c r="GA16" i="33" s="1"/>
  <c r="AP6" i="33"/>
  <c r="GL6" i="33" s="1"/>
  <c r="AN6" i="33"/>
  <c r="GB6" i="33" s="1"/>
  <c r="AO7" i="33"/>
  <c r="GK7" i="33" s="1"/>
  <c r="AN9" i="33"/>
  <c r="GB9" i="33" s="1"/>
  <c r="AN12" i="33"/>
  <c r="GB12" i="33" s="1"/>
  <c r="AO15" i="33"/>
  <c r="GK15" i="33" s="1"/>
  <c r="CE6" i="33"/>
  <c r="GD6" i="33" s="1"/>
  <c r="CD6" i="33"/>
  <c r="GC6" i="33" s="1"/>
  <c r="CE8" i="33"/>
  <c r="GD8" i="33" s="1"/>
  <c r="CD8" i="33"/>
  <c r="GC8" i="33" s="1"/>
  <c r="BZ18" i="33"/>
  <c r="CD10" i="33"/>
  <c r="GC10" i="33" s="1"/>
  <c r="DV6" i="33"/>
  <c r="GF6" i="33" s="1"/>
  <c r="DU6" i="33"/>
  <c r="GE6" i="33" s="1"/>
  <c r="DV8" i="33"/>
  <c r="GF8" i="33" s="1"/>
  <c r="DU8" i="33"/>
  <c r="GE8" i="33" s="1"/>
  <c r="DU10" i="33"/>
  <c r="GE10" i="33" s="1"/>
  <c r="DV12" i="33"/>
  <c r="GF12" i="33" s="1"/>
  <c r="DU12" i="33"/>
  <c r="GE12" i="33" s="1"/>
  <c r="DV14" i="33"/>
  <c r="GF14" i="33" s="1"/>
  <c r="DU14" i="33"/>
  <c r="GE14" i="33" s="1"/>
  <c r="DU16" i="33"/>
  <c r="GE16" i="33" s="1"/>
  <c r="FL8" i="33"/>
  <c r="GG8" i="33" s="1"/>
  <c r="DX5" i="33"/>
  <c r="GP5" i="33" s="1"/>
  <c r="DX6" i="33"/>
  <c r="GP6" i="33" s="1"/>
  <c r="DX7" i="33"/>
  <c r="GP7" i="33" s="1"/>
  <c r="DX8" i="33"/>
  <c r="GP8" i="33" s="1"/>
  <c r="DX9" i="33"/>
  <c r="GP9" i="33" s="1"/>
  <c r="CV18" i="33"/>
  <c r="FH18" i="33"/>
  <c r="FL10" i="33"/>
  <c r="GG10" i="33" s="1"/>
  <c r="DQ18" i="33"/>
  <c r="FM5" i="33"/>
  <c r="GH5" i="33" s="1"/>
  <c r="FM6" i="33"/>
  <c r="GH6" i="33" s="1"/>
  <c r="FM7" i="33"/>
  <c r="GH7" i="33" s="1"/>
  <c r="ET18" i="33"/>
  <c r="AN13" i="33"/>
  <c r="GB13" i="33" s="1"/>
  <c r="AN16" i="33"/>
  <c r="GB16" i="33" s="1"/>
  <c r="BL18" i="33"/>
  <c r="CE18" i="33"/>
  <c r="GD18" i="33" s="1"/>
  <c r="CE16" i="33"/>
  <c r="GD16" i="33" s="1"/>
  <c r="DC18" i="33"/>
  <c r="FO5" i="33"/>
  <c r="GR5" i="33" s="1"/>
  <c r="FO6" i="33"/>
  <c r="GR6" i="33" s="1"/>
  <c r="FO7" i="33"/>
  <c r="GR7" i="33" s="1"/>
  <c r="FM8" i="33"/>
  <c r="GH8" i="33" s="1"/>
  <c r="FM9" i="33"/>
  <c r="GH9" i="33" s="1"/>
  <c r="FA18" i="33"/>
  <c r="FM11" i="33"/>
  <c r="GH11" i="33" s="1"/>
  <c r="FM12" i="33"/>
  <c r="GH12" i="33" s="1"/>
  <c r="FL13" i="33"/>
  <c r="GG13" i="33" s="1"/>
  <c r="FM14" i="33"/>
  <c r="GH14" i="33" s="1"/>
  <c r="FM15" i="33"/>
  <c r="GH15" i="33" s="1"/>
  <c r="FM16" i="33"/>
  <c r="GH16" i="33" s="1"/>
  <c r="FM10" i="33"/>
  <c r="GH10" i="33" s="1"/>
  <c r="FN5" i="33"/>
  <c r="GQ5" i="33" s="1"/>
  <c r="FN6" i="33"/>
  <c r="GQ6" i="33" s="1"/>
  <c r="FN7" i="33"/>
  <c r="GQ7" i="33" s="1"/>
  <c r="FN8" i="33"/>
  <c r="GQ8" i="33" s="1"/>
  <c r="FN9" i="33"/>
  <c r="GQ9" i="33" s="1"/>
  <c r="FN10" i="33"/>
  <c r="GQ10" i="33" s="1"/>
  <c r="FN11" i="33"/>
  <c r="GQ11" i="33" s="1"/>
  <c r="FN12" i="33"/>
  <c r="GQ12" i="33" s="1"/>
  <c r="FN13" i="33"/>
  <c r="GQ13" i="33" s="1"/>
  <c r="FN14" i="33"/>
  <c r="GQ14" i="33" s="1"/>
  <c r="FN15" i="33"/>
  <c r="GQ15" i="33" s="1"/>
  <c r="FN16" i="33"/>
  <c r="GQ16" i="33" s="1"/>
  <c r="FO10" i="33"/>
  <c r="GR10" i="33" s="1"/>
  <c r="DV10" i="33"/>
  <c r="GF10" i="33" s="1"/>
  <c r="DW5" i="33"/>
  <c r="GO5" i="33" s="1"/>
  <c r="DW6" i="33"/>
  <c r="GO6" i="33" s="1"/>
  <c r="DW7" i="33"/>
  <c r="GO7" i="33" s="1"/>
  <c r="DW8" i="33"/>
  <c r="GO8" i="33" s="1"/>
  <c r="DW9" i="33"/>
  <c r="GO9" i="33" s="1"/>
  <c r="DW10" i="33"/>
  <c r="GO10" i="33" s="1"/>
  <c r="DW11" i="33"/>
  <c r="GO11" i="33" s="1"/>
  <c r="DW12" i="33"/>
  <c r="GO12" i="33" s="1"/>
  <c r="DW13" i="33"/>
  <c r="GO13" i="33" s="1"/>
  <c r="DW14" i="33"/>
  <c r="GO14" i="33" s="1"/>
  <c r="DW15" i="33"/>
  <c r="GO15" i="33" s="1"/>
  <c r="DW16" i="33"/>
  <c r="GO16" i="33" s="1"/>
  <c r="DX10" i="33"/>
  <c r="GP10" i="33" s="1"/>
  <c r="CD15" i="33"/>
  <c r="GC15" i="33" s="1"/>
  <c r="CD16" i="33"/>
  <c r="GC16" i="33" s="1"/>
  <c r="CE10" i="33"/>
  <c r="GD10" i="33" s="1"/>
  <c r="CF5" i="33"/>
  <c r="GM5" i="33" s="1"/>
  <c r="CF6" i="33"/>
  <c r="GM6" i="33" s="1"/>
  <c r="CF7" i="33"/>
  <c r="GM7" i="33" s="1"/>
  <c r="CF8" i="33"/>
  <c r="GM8" i="33" s="1"/>
  <c r="CF9" i="33"/>
  <c r="GM9" i="33" s="1"/>
  <c r="CF10" i="33"/>
  <c r="GM10" i="33" s="1"/>
  <c r="CF11" i="33"/>
  <c r="GM11" i="33" s="1"/>
  <c r="CF12" i="33"/>
  <c r="GM12" i="33" s="1"/>
  <c r="CF13" i="33"/>
  <c r="GM13" i="33" s="1"/>
  <c r="CF14" i="33"/>
  <c r="GM14" i="33" s="1"/>
  <c r="CF15" i="33"/>
  <c r="GM15" i="33" s="1"/>
  <c r="CF16" i="33"/>
  <c r="GM16" i="33" s="1"/>
  <c r="CG10" i="33"/>
  <c r="GN10" i="33" s="1"/>
  <c r="AP7" i="33"/>
  <c r="GL7" i="33" s="1"/>
  <c r="AN10" i="33"/>
  <c r="GB10" i="33" s="1"/>
  <c r="AP5" i="33"/>
  <c r="GL5" i="33" s="1"/>
  <c r="AM5" i="33"/>
  <c r="GA5" i="33" s="1"/>
  <c r="AO6" i="33"/>
  <c r="GK6" i="33" s="1"/>
  <c r="AM7" i="33"/>
  <c r="GA7" i="33" s="1"/>
  <c r="AO8" i="33"/>
  <c r="GK8" i="33" s="1"/>
  <c r="AM9" i="33"/>
  <c r="GA9" i="33" s="1"/>
  <c r="AO10" i="33"/>
  <c r="GK10" i="33" s="1"/>
  <c r="AM11" i="33"/>
  <c r="GA11" i="33" s="1"/>
  <c r="AM13" i="33"/>
  <c r="GA13" i="33" s="1"/>
  <c r="AM15" i="33"/>
  <c r="GA15" i="33" s="1"/>
  <c r="AP10" i="33"/>
  <c r="GL10" i="33" s="1"/>
  <c r="AP18" i="33" l="1"/>
  <c r="GL18" i="33" s="1"/>
  <c r="DW18" i="33"/>
  <c r="FN18" i="33"/>
  <c r="FL18" i="33"/>
  <c r="GG18" i="33" s="1"/>
  <c r="DU18" i="33"/>
  <c r="GE18" i="33" s="1"/>
  <c r="DV18" i="33"/>
  <c r="GF18" i="33" s="1"/>
  <c r="CD18" i="33"/>
  <c r="GC18" i="33" s="1"/>
  <c r="AO18" i="33"/>
  <c r="GK18" i="33"/>
  <c r="GQ18" i="33"/>
  <c r="DX18" i="33"/>
  <c r="GP18" i="33" s="1"/>
  <c r="CG18" i="33"/>
  <c r="GN18" i="33" s="1"/>
  <c r="FO18" i="33"/>
  <c r="GR18" i="33" s="1"/>
  <c r="AM18" i="33"/>
  <c r="GA18" i="33" s="1"/>
  <c r="GM18" i="33"/>
  <c r="CF18" i="33"/>
  <c r="GO18" i="33"/>
  <c r="AN18" i="33"/>
  <c r="GB18" i="33" s="1"/>
  <c r="K11" i="32" l="1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10" i="32"/>
  <c r="E21" i="37"/>
  <c r="M10" i="32" l="1"/>
  <c r="B5" i="33"/>
  <c r="M14" i="32"/>
  <c r="AS5" i="33"/>
  <c r="M25" i="32"/>
  <c r="EA8" i="33"/>
  <c r="M13" i="32"/>
  <c r="B8" i="33"/>
  <c r="M24" i="32"/>
  <c r="EA7" i="33"/>
  <c r="M12" i="32"/>
  <c r="B7" i="33"/>
  <c r="M23" i="32"/>
  <c r="EA6" i="33"/>
  <c r="M11" i="32"/>
  <c r="B6" i="33"/>
  <c r="M22" i="32"/>
  <c r="EA5" i="33"/>
  <c r="M21" i="32"/>
  <c r="CJ8" i="33"/>
  <c r="M20" i="32"/>
  <c r="CJ7" i="33"/>
  <c r="M19" i="32"/>
  <c r="O18" i="32" s="1"/>
  <c r="CJ6" i="33"/>
  <c r="M18" i="32"/>
  <c r="CJ5" i="33"/>
  <c r="M17" i="32"/>
  <c r="AS8" i="33"/>
  <c r="M16" i="32"/>
  <c r="AS7" i="33"/>
  <c r="M15" i="32"/>
  <c r="AS6" i="33"/>
  <c r="O22" i="32"/>
  <c r="N22" i="32"/>
  <c r="N18" i="32"/>
  <c r="ED8" i="33"/>
  <c r="ED7" i="33"/>
  <c r="ED6" i="33"/>
  <c r="ED5" i="33"/>
  <c r="E10" i="39"/>
  <c r="CM8" i="33"/>
  <c r="CM7" i="33"/>
  <c r="CM6" i="33"/>
  <c r="CM5" i="33"/>
  <c r="AV8" i="33"/>
  <c r="AV7" i="33"/>
  <c r="AV6" i="33"/>
  <c r="AV5" i="33"/>
  <c r="E8" i="33"/>
  <c r="O14" i="32" l="1"/>
  <c r="N14" i="32"/>
  <c r="O10" i="32"/>
  <c r="BW9" i="33"/>
  <c r="BW16" i="33"/>
  <c r="BW13" i="33"/>
  <c r="BW10" i="33"/>
  <c r="BW7" i="33"/>
  <c r="BW6" i="33"/>
  <c r="BW15" i="33"/>
  <c r="BW12" i="33"/>
  <c r="BW14" i="33"/>
  <c r="BW5" i="33"/>
  <c r="BW8" i="33"/>
  <c r="BW11" i="33"/>
  <c r="R16" i="33"/>
  <c r="R18" i="33" s="1"/>
  <c r="R15" i="33"/>
  <c r="R14" i="33"/>
  <c r="R13" i="33"/>
  <c r="R12" i="33"/>
  <c r="R11" i="33"/>
  <c r="R10" i="33"/>
  <c r="R9" i="33"/>
  <c r="R8" i="33"/>
  <c r="R7" i="33"/>
  <c r="R6" i="33"/>
  <c r="R5" i="33"/>
  <c r="BB6" i="33"/>
  <c r="BB15" i="33"/>
  <c r="BB12" i="33"/>
  <c r="BB16" i="33"/>
  <c r="BB13" i="33"/>
  <c r="BB10" i="33"/>
  <c r="BB7" i="33"/>
  <c r="BB9" i="33"/>
  <c r="BB5" i="33"/>
  <c r="BB14" i="33"/>
  <c r="BB8" i="33"/>
  <c r="BB11" i="33"/>
  <c r="Y14" i="33"/>
  <c r="Y11" i="33"/>
  <c r="Y8" i="33"/>
  <c r="Y16" i="33"/>
  <c r="Y7" i="33"/>
  <c r="Y9" i="33"/>
  <c r="Y5" i="33"/>
  <c r="Y15" i="33"/>
  <c r="Y12" i="33"/>
  <c r="Y13" i="33"/>
  <c r="Y6" i="33"/>
  <c r="Y10" i="33"/>
  <c r="N10" i="32"/>
  <c r="K14" i="33"/>
  <c r="K11" i="33"/>
  <c r="K7" i="33"/>
  <c r="K10" i="33"/>
  <c r="K6" i="33"/>
  <c r="K16" i="33"/>
  <c r="K12" i="33"/>
  <c r="K5" i="33"/>
  <c r="K9" i="33"/>
  <c r="K13" i="33"/>
  <c r="K15" i="33"/>
  <c r="K8" i="33"/>
  <c r="CZ16" i="33"/>
  <c r="CZ10" i="33"/>
  <c r="CZ14" i="33"/>
  <c r="CZ11" i="33"/>
  <c r="CZ8" i="33"/>
  <c r="CZ5" i="33"/>
  <c r="CZ13" i="33"/>
  <c r="CZ7" i="33"/>
  <c r="CZ9" i="33"/>
  <c r="CZ12" i="33"/>
  <c r="CZ15" i="33"/>
  <c r="CZ6" i="33"/>
  <c r="DG12" i="33"/>
  <c r="DG16" i="33"/>
  <c r="DG13" i="33"/>
  <c r="DG10" i="33"/>
  <c r="DG7" i="33"/>
  <c r="DG6" i="33"/>
  <c r="DG15" i="33"/>
  <c r="DG9" i="33"/>
  <c r="DG5" i="33"/>
  <c r="DG11" i="33"/>
  <c r="DG14" i="33"/>
  <c r="DG8" i="33"/>
  <c r="BI14" i="33"/>
  <c r="BI15" i="33"/>
  <c r="BI12" i="33"/>
  <c r="BI9" i="33"/>
  <c r="BI6" i="33"/>
  <c r="BI11" i="33"/>
  <c r="BI8" i="33"/>
  <c r="BI5" i="33"/>
  <c r="BI16" i="33"/>
  <c r="BI10" i="33"/>
  <c r="BI13" i="33"/>
  <c r="BI7" i="33"/>
  <c r="DN14" i="33"/>
  <c r="DN5" i="33"/>
  <c r="DN15" i="33"/>
  <c r="DN12" i="33"/>
  <c r="DN9" i="33"/>
  <c r="DN6" i="33"/>
  <c r="DN11" i="33"/>
  <c r="DN8" i="33"/>
  <c r="DN13" i="33"/>
  <c r="DN7" i="33"/>
  <c r="DN10" i="33"/>
  <c r="DN16" i="33"/>
  <c r="AF11" i="33"/>
  <c r="AF14" i="33"/>
  <c r="AF15" i="33"/>
  <c r="AF12" i="33"/>
  <c r="AF9" i="33"/>
  <c r="AF7" i="33"/>
  <c r="AF5" i="33"/>
  <c r="AF16" i="33"/>
  <c r="AF18" i="33" s="1"/>
  <c r="AF13" i="33"/>
  <c r="AF10" i="33"/>
  <c r="AF8" i="33"/>
  <c r="AF6" i="33"/>
  <c r="CS8" i="33"/>
  <c r="CS15" i="33"/>
  <c r="CS12" i="33"/>
  <c r="CS9" i="33"/>
  <c r="CS6" i="33"/>
  <c r="CS14" i="33"/>
  <c r="CS11" i="33"/>
  <c r="CS5" i="33"/>
  <c r="CS16" i="33"/>
  <c r="CS7" i="33"/>
  <c r="CS10" i="33"/>
  <c r="CS13" i="33"/>
  <c r="EQ15" i="33"/>
  <c r="EQ16" i="33"/>
  <c r="EQ13" i="33"/>
  <c r="EQ10" i="33"/>
  <c r="EQ7" i="33"/>
  <c r="EQ9" i="33"/>
  <c r="EQ12" i="33"/>
  <c r="EQ6" i="33"/>
  <c r="EQ8" i="33"/>
  <c r="EQ5" i="33"/>
  <c r="EQ11" i="33"/>
  <c r="EQ14" i="33"/>
  <c r="EX15" i="33"/>
  <c r="EX12" i="33"/>
  <c r="EX9" i="33"/>
  <c r="EX6" i="33"/>
  <c r="EX11" i="33"/>
  <c r="EX5" i="33"/>
  <c r="EX14" i="33"/>
  <c r="EX8" i="33"/>
  <c r="EX10" i="33"/>
  <c r="EX13" i="33"/>
  <c r="EX16" i="33"/>
  <c r="EX7" i="33"/>
  <c r="BP7" i="33"/>
  <c r="BP14" i="33"/>
  <c r="BP11" i="33"/>
  <c r="BP8" i="33"/>
  <c r="BP5" i="33"/>
  <c r="BP16" i="33"/>
  <c r="BP13" i="33"/>
  <c r="BP10" i="33"/>
  <c r="BP12" i="33"/>
  <c r="BP15" i="33"/>
  <c r="BP6" i="33"/>
  <c r="BP9" i="33"/>
  <c r="EJ13" i="33"/>
  <c r="EJ7" i="33"/>
  <c r="EJ14" i="33"/>
  <c r="EJ11" i="33"/>
  <c r="EJ8" i="33"/>
  <c r="EJ5" i="33"/>
  <c r="EJ16" i="33"/>
  <c r="EJ10" i="33"/>
  <c r="EJ15" i="33"/>
  <c r="EJ6" i="33"/>
  <c r="EJ9" i="33"/>
  <c r="EJ12" i="33"/>
  <c r="FE10" i="33"/>
  <c r="FE14" i="33"/>
  <c r="FE11" i="33"/>
  <c r="FE8" i="33"/>
  <c r="FE5" i="33"/>
  <c r="FE16" i="33"/>
  <c r="FE13" i="33"/>
  <c r="FE7" i="33"/>
  <c r="FE12" i="33"/>
  <c r="FE6" i="33"/>
  <c r="FE9" i="33"/>
  <c r="FE15" i="33"/>
  <c r="F6" i="33"/>
  <c r="F7" i="33"/>
  <c r="F8" i="33"/>
  <c r="AW5" i="33"/>
  <c r="AW6" i="33"/>
  <c r="AW7" i="33"/>
  <c r="AW8" i="33"/>
  <c r="CN5" i="33"/>
  <c r="CN6" i="33"/>
  <c r="CN7" i="33"/>
  <c r="CN8" i="33"/>
  <c r="EE5" i="33"/>
  <c r="EE6" i="33"/>
  <c r="EE7" i="33"/>
  <c r="EE8" i="33"/>
  <c r="U21" i="44"/>
  <c r="T21" i="44"/>
  <c r="P21" i="44"/>
  <c r="O21" i="44"/>
  <c r="K21" i="44"/>
  <c r="J21" i="44"/>
  <c r="F21" i="44"/>
  <c r="E21" i="44"/>
  <c r="U20" i="44"/>
  <c r="T20" i="44"/>
  <c r="P20" i="44"/>
  <c r="O20" i="44"/>
  <c r="K20" i="44"/>
  <c r="J20" i="44"/>
  <c r="F20" i="44"/>
  <c r="E20" i="44"/>
  <c r="U19" i="44"/>
  <c r="T19" i="44"/>
  <c r="P19" i="44"/>
  <c r="O19" i="44"/>
  <c r="K19" i="44"/>
  <c r="J19" i="44"/>
  <c r="F19" i="44"/>
  <c r="E19" i="44"/>
  <c r="U18" i="44"/>
  <c r="T18" i="44"/>
  <c r="P18" i="44"/>
  <c r="O18" i="44"/>
  <c r="K18" i="44"/>
  <c r="J18" i="44"/>
  <c r="F18" i="44"/>
  <c r="E18" i="44"/>
  <c r="U17" i="44"/>
  <c r="T17" i="44"/>
  <c r="P17" i="44"/>
  <c r="O17" i="44"/>
  <c r="K17" i="44"/>
  <c r="J17" i="44"/>
  <c r="F17" i="44"/>
  <c r="E17" i="44"/>
  <c r="U16" i="44"/>
  <c r="T16" i="44"/>
  <c r="P16" i="44"/>
  <c r="O16" i="44"/>
  <c r="K16" i="44"/>
  <c r="J16" i="44"/>
  <c r="F16" i="44"/>
  <c r="E16" i="44"/>
  <c r="U15" i="44"/>
  <c r="T15" i="44"/>
  <c r="P15" i="44"/>
  <c r="O15" i="44"/>
  <c r="K15" i="44"/>
  <c r="J15" i="44"/>
  <c r="F15" i="44"/>
  <c r="E15" i="44"/>
  <c r="U14" i="44"/>
  <c r="T14" i="44"/>
  <c r="P14" i="44"/>
  <c r="O14" i="44"/>
  <c r="K14" i="44"/>
  <c r="J14" i="44"/>
  <c r="F14" i="44"/>
  <c r="E14" i="44"/>
  <c r="U13" i="44"/>
  <c r="T13" i="44"/>
  <c r="P13" i="44"/>
  <c r="O13" i="44"/>
  <c r="K13" i="44"/>
  <c r="J13" i="44"/>
  <c r="F13" i="44"/>
  <c r="E13" i="44"/>
  <c r="U12" i="44"/>
  <c r="T12" i="44"/>
  <c r="P12" i="44"/>
  <c r="O12" i="44"/>
  <c r="K12" i="44"/>
  <c r="J12" i="44"/>
  <c r="F12" i="44"/>
  <c r="E12" i="44"/>
  <c r="U11" i="44"/>
  <c r="T11" i="44"/>
  <c r="P11" i="44"/>
  <c r="O11" i="44"/>
  <c r="K11" i="44"/>
  <c r="J11" i="44"/>
  <c r="F11" i="44"/>
  <c r="E11" i="44"/>
  <c r="U10" i="44"/>
  <c r="T10" i="44"/>
  <c r="P10" i="44"/>
  <c r="O10" i="44"/>
  <c r="K10" i="44"/>
  <c r="J10" i="44"/>
  <c r="F10" i="44"/>
  <c r="E10" i="44"/>
  <c r="U21" i="43"/>
  <c r="T21" i="43"/>
  <c r="P21" i="43"/>
  <c r="O21" i="43"/>
  <c r="K21" i="43"/>
  <c r="J21" i="43"/>
  <c r="F21" i="43"/>
  <c r="E21" i="43"/>
  <c r="U20" i="43"/>
  <c r="T20" i="43"/>
  <c r="P20" i="43"/>
  <c r="O20" i="43"/>
  <c r="K20" i="43"/>
  <c r="J20" i="43"/>
  <c r="F20" i="43"/>
  <c r="E20" i="43"/>
  <c r="U19" i="43"/>
  <c r="T19" i="43"/>
  <c r="P19" i="43"/>
  <c r="O19" i="43"/>
  <c r="K19" i="43"/>
  <c r="J19" i="43"/>
  <c r="F19" i="43"/>
  <c r="E19" i="43"/>
  <c r="U18" i="43"/>
  <c r="T18" i="43"/>
  <c r="P18" i="43"/>
  <c r="O18" i="43"/>
  <c r="K18" i="43"/>
  <c r="J18" i="43"/>
  <c r="F18" i="43"/>
  <c r="E18" i="43"/>
  <c r="U17" i="43"/>
  <c r="T17" i="43"/>
  <c r="P17" i="43"/>
  <c r="O17" i="43"/>
  <c r="K17" i="43"/>
  <c r="J17" i="43"/>
  <c r="F17" i="43"/>
  <c r="E17" i="43"/>
  <c r="U16" i="43"/>
  <c r="T16" i="43"/>
  <c r="P16" i="43"/>
  <c r="O16" i="43"/>
  <c r="K16" i="43"/>
  <c r="J16" i="43"/>
  <c r="F16" i="43"/>
  <c r="E16" i="43"/>
  <c r="U15" i="43"/>
  <c r="T15" i="43"/>
  <c r="P15" i="43"/>
  <c r="O15" i="43"/>
  <c r="K15" i="43"/>
  <c r="J15" i="43"/>
  <c r="F15" i="43"/>
  <c r="E15" i="43"/>
  <c r="U14" i="43"/>
  <c r="T14" i="43"/>
  <c r="P14" i="43"/>
  <c r="O14" i="43"/>
  <c r="K14" i="43"/>
  <c r="J14" i="43"/>
  <c r="F14" i="43"/>
  <c r="E14" i="43"/>
  <c r="U13" i="43"/>
  <c r="T13" i="43"/>
  <c r="P13" i="43"/>
  <c r="O13" i="43"/>
  <c r="K13" i="43"/>
  <c r="J13" i="43"/>
  <c r="F13" i="43"/>
  <c r="E13" i="43"/>
  <c r="U12" i="43"/>
  <c r="T12" i="43"/>
  <c r="P12" i="43"/>
  <c r="O12" i="43"/>
  <c r="K12" i="43"/>
  <c r="J12" i="43"/>
  <c r="F12" i="43"/>
  <c r="E12" i="43"/>
  <c r="U11" i="43"/>
  <c r="T11" i="43"/>
  <c r="P11" i="43"/>
  <c r="O11" i="43"/>
  <c r="K11" i="43"/>
  <c r="J11" i="43"/>
  <c r="F11" i="43"/>
  <c r="E11" i="43"/>
  <c r="U10" i="43"/>
  <c r="T10" i="43"/>
  <c r="P10" i="43"/>
  <c r="O10" i="43"/>
  <c r="K10" i="43"/>
  <c r="J10" i="43"/>
  <c r="F10" i="43"/>
  <c r="E10" i="43"/>
  <c r="U21" i="42"/>
  <c r="T21" i="42"/>
  <c r="P21" i="42"/>
  <c r="O21" i="42"/>
  <c r="K21" i="42"/>
  <c r="J21" i="42"/>
  <c r="F21" i="42"/>
  <c r="E21" i="42"/>
  <c r="U20" i="42"/>
  <c r="T20" i="42"/>
  <c r="P20" i="42"/>
  <c r="O20" i="42"/>
  <c r="K20" i="42"/>
  <c r="J20" i="42"/>
  <c r="F20" i="42"/>
  <c r="E20" i="42"/>
  <c r="U19" i="42"/>
  <c r="T19" i="42"/>
  <c r="P19" i="42"/>
  <c r="O19" i="42"/>
  <c r="K19" i="42"/>
  <c r="J19" i="42"/>
  <c r="F19" i="42"/>
  <c r="E19" i="42"/>
  <c r="U18" i="42"/>
  <c r="T18" i="42"/>
  <c r="P18" i="42"/>
  <c r="O18" i="42"/>
  <c r="K18" i="42"/>
  <c r="J18" i="42"/>
  <c r="F18" i="42"/>
  <c r="E18" i="42"/>
  <c r="U17" i="42"/>
  <c r="T17" i="42"/>
  <c r="P17" i="42"/>
  <c r="O17" i="42"/>
  <c r="K17" i="42"/>
  <c r="J17" i="42"/>
  <c r="F17" i="42"/>
  <c r="E17" i="42"/>
  <c r="U16" i="42"/>
  <c r="T16" i="42"/>
  <c r="P16" i="42"/>
  <c r="O16" i="42"/>
  <c r="K16" i="42"/>
  <c r="J16" i="42"/>
  <c r="F16" i="42"/>
  <c r="E16" i="42"/>
  <c r="U15" i="42"/>
  <c r="T15" i="42"/>
  <c r="P15" i="42"/>
  <c r="O15" i="42"/>
  <c r="K15" i="42"/>
  <c r="J15" i="42"/>
  <c r="F15" i="42"/>
  <c r="E15" i="42"/>
  <c r="U14" i="42"/>
  <c r="T14" i="42"/>
  <c r="P14" i="42"/>
  <c r="O14" i="42"/>
  <c r="K14" i="42"/>
  <c r="J14" i="42"/>
  <c r="F14" i="42"/>
  <c r="E14" i="42"/>
  <c r="U13" i="42"/>
  <c r="T13" i="42"/>
  <c r="P13" i="42"/>
  <c r="O13" i="42"/>
  <c r="K13" i="42"/>
  <c r="J13" i="42"/>
  <c r="F13" i="42"/>
  <c r="E13" i="42"/>
  <c r="U12" i="42"/>
  <c r="T12" i="42"/>
  <c r="P12" i="42"/>
  <c r="O12" i="42"/>
  <c r="K12" i="42"/>
  <c r="J12" i="42"/>
  <c r="F12" i="42"/>
  <c r="E12" i="42"/>
  <c r="U11" i="42"/>
  <c r="T11" i="42"/>
  <c r="P11" i="42"/>
  <c r="O11" i="42"/>
  <c r="K11" i="42"/>
  <c r="J11" i="42"/>
  <c r="F11" i="42"/>
  <c r="E11" i="42"/>
  <c r="U10" i="42"/>
  <c r="T10" i="42"/>
  <c r="P10" i="42"/>
  <c r="O10" i="42"/>
  <c r="K10" i="42"/>
  <c r="J10" i="42"/>
  <c r="F10" i="42"/>
  <c r="E10" i="42"/>
  <c r="U21" i="41"/>
  <c r="T21" i="41"/>
  <c r="P21" i="41"/>
  <c r="O21" i="41"/>
  <c r="K21" i="41"/>
  <c r="J21" i="41"/>
  <c r="F21" i="41"/>
  <c r="E21" i="41"/>
  <c r="U20" i="41"/>
  <c r="T20" i="41"/>
  <c r="P20" i="41"/>
  <c r="O20" i="41"/>
  <c r="K20" i="41"/>
  <c r="J20" i="41"/>
  <c r="F20" i="41"/>
  <c r="E20" i="41"/>
  <c r="U19" i="41"/>
  <c r="T19" i="41"/>
  <c r="P19" i="41"/>
  <c r="O19" i="41"/>
  <c r="K19" i="41"/>
  <c r="J19" i="41"/>
  <c r="F19" i="41"/>
  <c r="E19" i="41"/>
  <c r="U18" i="41"/>
  <c r="T18" i="41"/>
  <c r="P18" i="41"/>
  <c r="O18" i="41"/>
  <c r="K18" i="41"/>
  <c r="J18" i="41"/>
  <c r="F18" i="41"/>
  <c r="E18" i="41"/>
  <c r="U17" i="41"/>
  <c r="T17" i="41"/>
  <c r="P17" i="41"/>
  <c r="O17" i="41"/>
  <c r="K17" i="41"/>
  <c r="J17" i="41"/>
  <c r="F17" i="41"/>
  <c r="E17" i="41"/>
  <c r="U16" i="41"/>
  <c r="T16" i="41"/>
  <c r="P16" i="41"/>
  <c r="O16" i="41"/>
  <c r="K16" i="41"/>
  <c r="J16" i="41"/>
  <c r="F16" i="41"/>
  <c r="E16" i="41"/>
  <c r="U15" i="41"/>
  <c r="T15" i="41"/>
  <c r="P15" i="41"/>
  <c r="O15" i="41"/>
  <c r="K15" i="41"/>
  <c r="J15" i="41"/>
  <c r="F15" i="41"/>
  <c r="E15" i="41"/>
  <c r="U14" i="41"/>
  <c r="T14" i="41"/>
  <c r="P14" i="41"/>
  <c r="O14" i="41"/>
  <c r="K14" i="41"/>
  <c r="J14" i="41"/>
  <c r="F14" i="41"/>
  <c r="E14" i="41"/>
  <c r="U13" i="41"/>
  <c r="T13" i="41"/>
  <c r="P13" i="41"/>
  <c r="O13" i="41"/>
  <c r="K13" i="41"/>
  <c r="J13" i="41"/>
  <c r="F13" i="41"/>
  <c r="E13" i="41"/>
  <c r="U12" i="41"/>
  <c r="T12" i="41"/>
  <c r="P12" i="41"/>
  <c r="O12" i="41"/>
  <c r="K12" i="41"/>
  <c r="J12" i="41"/>
  <c r="F12" i="41"/>
  <c r="E12" i="41"/>
  <c r="U11" i="41"/>
  <c r="T11" i="41"/>
  <c r="P11" i="41"/>
  <c r="O11" i="41"/>
  <c r="K11" i="41"/>
  <c r="J11" i="41"/>
  <c r="F11" i="41"/>
  <c r="E11" i="41"/>
  <c r="U10" i="41"/>
  <c r="T10" i="41"/>
  <c r="P10" i="41"/>
  <c r="O10" i="41"/>
  <c r="K10" i="41"/>
  <c r="J10" i="41"/>
  <c r="F10" i="41"/>
  <c r="E10" i="41"/>
  <c r="U21" i="40"/>
  <c r="T21" i="40"/>
  <c r="P21" i="40"/>
  <c r="O21" i="40"/>
  <c r="K21" i="40"/>
  <c r="J21" i="40"/>
  <c r="F21" i="40"/>
  <c r="E21" i="40"/>
  <c r="U20" i="40"/>
  <c r="T20" i="40"/>
  <c r="P20" i="40"/>
  <c r="O20" i="40"/>
  <c r="K20" i="40"/>
  <c r="J20" i="40"/>
  <c r="F20" i="40"/>
  <c r="E20" i="40"/>
  <c r="U19" i="40"/>
  <c r="T19" i="40"/>
  <c r="P19" i="40"/>
  <c r="O19" i="40"/>
  <c r="K19" i="40"/>
  <c r="J19" i="40"/>
  <c r="F19" i="40"/>
  <c r="E19" i="40"/>
  <c r="U18" i="40"/>
  <c r="T18" i="40"/>
  <c r="P18" i="40"/>
  <c r="O18" i="40"/>
  <c r="K18" i="40"/>
  <c r="J18" i="40"/>
  <c r="F18" i="40"/>
  <c r="E18" i="40"/>
  <c r="U17" i="40"/>
  <c r="T17" i="40"/>
  <c r="P17" i="40"/>
  <c r="O17" i="40"/>
  <c r="K17" i="40"/>
  <c r="J17" i="40"/>
  <c r="F17" i="40"/>
  <c r="E17" i="40"/>
  <c r="U16" i="40"/>
  <c r="T16" i="40"/>
  <c r="P16" i="40"/>
  <c r="O16" i="40"/>
  <c r="K16" i="40"/>
  <c r="J16" i="40"/>
  <c r="F16" i="40"/>
  <c r="E16" i="40"/>
  <c r="U15" i="40"/>
  <c r="T15" i="40"/>
  <c r="P15" i="40"/>
  <c r="O15" i="40"/>
  <c r="K15" i="40"/>
  <c r="J15" i="40"/>
  <c r="F15" i="40"/>
  <c r="E15" i="40"/>
  <c r="U14" i="40"/>
  <c r="T14" i="40"/>
  <c r="P14" i="40"/>
  <c r="O14" i="40"/>
  <c r="K14" i="40"/>
  <c r="J14" i="40"/>
  <c r="F14" i="40"/>
  <c r="E14" i="40"/>
  <c r="U13" i="40"/>
  <c r="T13" i="40"/>
  <c r="P13" i="40"/>
  <c r="O13" i="40"/>
  <c r="K13" i="40"/>
  <c r="J13" i="40"/>
  <c r="F13" i="40"/>
  <c r="E13" i="40"/>
  <c r="U12" i="40"/>
  <c r="T12" i="40"/>
  <c r="P12" i="40"/>
  <c r="O12" i="40"/>
  <c r="K12" i="40"/>
  <c r="J12" i="40"/>
  <c r="F12" i="40"/>
  <c r="E12" i="40"/>
  <c r="U11" i="40"/>
  <c r="T11" i="40"/>
  <c r="P11" i="40"/>
  <c r="O11" i="40"/>
  <c r="K11" i="40"/>
  <c r="J11" i="40"/>
  <c r="F11" i="40"/>
  <c r="E11" i="40"/>
  <c r="U10" i="40"/>
  <c r="T10" i="40"/>
  <c r="P10" i="40"/>
  <c r="O10" i="40"/>
  <c r="K10" i="40"/>
  <c r="J10" i="40"/>
  <c r="F10" i="40"/>
  <c r="E10" i="40"/>
  <c r="U21" i="27"/>
  <c r="T21" i="27"/>
  <c r="P21" i="27"/>
  <c r="O21" i="27"/>
  <c r="K21" i="27"/>
  <c r="J21" i="27"/>
  <c r="F21" i="27"/>
  <c r="E21" i="27"/>
  <c r="U20" i="27"/>
  <c r="T20" i="27"/>
  <c r="P20" i="27"/>
  <c r="O20" i="27"/>
  <c r="K20" i="27"/>
  <c r="J20" i="27"/>
  <c r="F20" i="27"/>
  <c r="E20" i="27"/>
  <c r="U19" i="27"/>
  <c r="T19" i="27"/>
  <c r="P19" i="27"/>
  <c r="O19" i="27"/>
  <c r="K19" i="27"/>
  <c r="J19" i="27"/>
  <c r="F19" i="27"/>
  <c r="E19" i="27"/>
  <c r="U18" i="27"/>
  <c r="T18" i="27"/>
  <c r="P18" i="27"/>
  <c r="O18" i="27"/>
  <c r="K18" i="27"/>
  <c r="J18" i="27"/>
  <c r="F18" i="27"/>
  <c r="E18" i="27"/>
  <c r="U17" i="27"/>
  <c r="T17" i="27"/>
  <c r="P17" i="27"/>
  <c r="O17" i="27"/>
  <c r="K17" i="27"/>
  <c r="J17" i="27"/>
  <c r="F17" i="27"/>
  <c r="E17" i="27"/>
  <c r="U16" i="27"/>
  <c r="T16" i="27"/>
  <c r="P16" i="27"/>
  <c r="O16" i="27"/>
  <c r="K16" i="27"/>
  <c r="J16" i="27"/>
  <c r="F16" i="27"/>
  <c r="E16" i="27"/>
  <c r="U15" i="27"/>
  <c r="T15" i="27"/>
  <c r="P15" i="27"/>
  <c r="O15" i="27"/>
  <c r="K15" i="27"/>
  <c r="J15" i="27"/>
  <c r="F15" i="27"/>
  <c r="E15" i="27"/>
  <c r="U14" i="27"/>
  <c r="T14" i="27"/>
  <c r="P14" i="27"/>
  <c r="O14" i="27"/>
  <c r="K14" i="27"/>
  <c r="J14" i="27"/>
  <c r="F14" i="27"/>
  <c r="E14" i="27"/>
  <c r="U13" i="27"/>
  <c r="T13" i="27"/>
  <c r="P13" i="27"/>
  <c r="O13" i="27"/>
  <c r="K13" i="27"/>
  <c r="J13" i="27"/>
  <c r="F13" i="27"/>
  <c r="E13" i="27"/>
  <c r="U12" i="27"/>
  <c r="T12" i="27"/>
  <c r="P12" i="27"/>
  <c r="O12" i="27"/>
  <c r="K12" i="27"/>
  <c r="J12" i="27"/>
  <c r="F12" i="27"/>
  <c r="E12" i="27"/>
  <c r="U11" i="27"/>
  <c r="T11" i="27"/>
  <c r="P11" i="27"/>
  <c r="O11" i="27"/>
  <c r="K11" i="27"/>
  <c r="J11" i="27"/>
  <c r="F11" i="27"/>
  <c r="E11" i="27"/>
  <c r="U10" i="27"/>
  <c r="T10" i="27"/>
  <c r="P10" i="27"/>
  <c r="O10" i="27"/>
  <c r="K10" i="27"/>
  <c r="J10" i="27"/>
  <c r="F10" i="27"/>
  <c r="E10" i="27"/>
  <c r="U21" i="26"/>
  <c r="T21" i="26"/>
  <c r="P21" i="26"/>
  <c r="O21" i="26"/>
  <c r="K21" i="26"/>
  <c r="J21" i="26"/>
  <c r="F21" i="26"/>
  <c r="E21" i="26"/>
  <c r="U20" i="26"/>
  <c r="T20" i="26"/>
  <c r="P20" i="26"/>
  <c r="O20" i="26"/>
  <c r="K20" i="26"/>
  <c r="J20" i="26"/>
  <c r="F20" i="26"/>
  <c r="E20" i="26"/>
  <c r="U19" i="26"/>
  <c r="T19" i="26"/>
  <c r="P19" i="26"/>
  <c r="O19" i="26"/>
  <c r="K19" i="26"/>
  <c r="J19" i="26"/>
  <c r="F19" i="26"/>
  <c r="E19" i="26"/>
  <c r="U18" i="26"/>
  <c r="T18" i="26"/>
  <c r="P18" i="26"/>
  <c r="O18" i="26"/>
  <c r="K18" i="26"/>
  <c r="J18" i="26"/>
  <c r="F18" i="26"/>
  <c r="E18" i="26"/>
  <c r="U17" i="26"/>
  <c r="T17" i="26"/>
  <c r="P17" i="26"/>
  <c r="O17" i="26"/>
  <c r="K17" i="26"/>
  <c r="J17" i="26"/>
  <c r="F17" i="26"/>
  <c r="E17" i="26"/>
  <c r="U16" i="26"/>
  <c r="T16" i="26"/>
  <c r="P16" i="26"/>
  <c r="O16" i="26"/>
  <c r="K16" i="26"/>
  <c r="J16" i="26"/>
  <c r="F16" i="26"/>
  <c r="E16" i="26"/>
  <c r="U15" i="26"/>
  <c r="T15" i="26"/>
  <c r="P15" i="26"/>
  <c r="O15" i="26"/>
  <c r="K15" i="26"/>
  <c r="J15" i="26"/>
  <c r="F15" i="26"/>
  <c r="E15" i="26"/>
  <c r="U14" i="26"/>
  <c r="T14" i="26"/>
  <c r="P14" i="26"/>
  <c r="O14" i="26"/>
  <c r="K14" i="26"/>
  <c r="J14" i="26"/>
  <c r="F14" i="26"/>
  <c r="E14" i="26"/>
  <c r="U13" i="26"/>
  <c r="T13" i="26"/>
  <c r="P13" i="26"/>
  <c r="O13" i="26"/>
  <c r="K13" i="26"/>
  <c r="J13" i="26"/>
  <c r="F13" i="26"/>
  <c r="E13" i="26"/>
  <c r="U12" i="26"/>
  <c r="T12" i="26"/>
  <c r="P12" i="26"/>
  <c r="O12" i="26"/>
  <c r="K12" i="26"/>
  <c r="J12" i="26"/>
  <c r="F12" i="26"/>
  <c r="E12" i="26"/>
  <c r="U11" i="26"/>
  <c r="T11" i="26"/>
  <c r="P11" i="26"/>
  <c r="O11" i="26"/>
  <c r="K11" i="26"/>
  <c r="J11" i="26"/>
  <c r="F11" i="26"/>
  <c r="E11" i="26"/>
  <c r="U10" i="26"/>
  <c r="T10" i="26"/>
  <c r="P10" i="26"/>
  <c r="O10" i="26"/>
  <c r="K10" i="26"/>
  <c r="J10" i="26"/>
  <c r="F10" i="26"/>
  <c r="E10" i="26"/>
  <c r="U21" i="25"/>
  <c r="T21" i="25"/>
  <c r="P21" i="25"/>
  <c r="O21" i="25"/>
  <c r="K21" i="25"/>
  <c r="J21" i="25"/>
  <c r="F21" i="25"/>
  <c r="E21" i="25"/>
  <c r="U20" i="25"/>
  <c r="T20" i="25"/>
  <c r="P20" i="25"/>
  <c r="O20" i="25"/>
  <c r="K20" i="25"/>
  <c r="J20" i="25"/>
  <c r="F20" i="25"/>
  <c r="E20" i="25"/>
  <c r="U19" i="25"/>
  <c r="T19" i="25"/>
  <c r="P19" i="25"/>
  <c r="O19" i="25"/>
  <c r="K19" i="25"/>
  <c r="J19" i="25"/>
  <c r="F19" i="25"/>
  <c r="E19" i="25"/>
  <c r="U18" i="25"/>
  <c r="T18" i="25"/>
  <c r="P18" i="25"/>
  <c r="O18" i="25"/>
  <c r="K18" i="25"/>
  <c r="J18" i="25"/>
  <c r="F18" i="25"/>
  <c r="E18" i="25"/>
  <c r="U17" i="25"/>
  <c r="T17" i="25"/>
  <c r="P17" i="25"/>
  <c r="O17" i="25"/>
  <c r="K17" i="25"/>
  <c r="J17" i="25"/>
  <c r="F17" i="25"/>
  <c r="E17" i="25"/>
  <c r="U16" i="25"/>
  <c r="T16" i="25"/>
  <c r="P16" i="25"/>
  <c r="O16" i="25"/>
  <c r="K16" i="25"/>
  <c r="J16" i="25"/>
  <c r="F16" i="25"/>
  <c r="E16" i="25"/>
  <c r="U15" i="25"/>
  <c r="T15" i="25"/>
  <c r="P15" i="25"/>
  <c r="O15" i="25"/>
  <c r="K15" i="25"/>
  <c r="J15" i="25"/>
  <c r="F15" i="25"/>
  <c r="E15" i="25"/>
  <c r="U14" i="25"/>
  <c r="T14" i="25"/>
  <c r="P14" i="25"/>
  <c r="O14" i="25"/>
  <c r="K14" i="25"/>
  <c r="J14" i="25"/>
  <c r="F14" i="25"/>
  <c r="E14" i="25"/>
  <c r="U13" i="25"/>
  <c r="T13" i="25"/>
  <c r="P13" i="25"/>
  <c r="O13" i="25"/>
  <c r="K13" i="25"/>
  <c r="J13" i="25"/>
  <c r="F13" i="25"/>
  <c r="E13" i="25"/>
  <c r="U12" i="25"/>
  <c r="T12" i="25"/>
  <c r="P12" i="25"/>
  <c r="O12" i="25"/>
  <c r="K12" i="25"/>
  <c r="J12" i="25"/>
  <c r="F12" i="25"/>
  <c r="E12" i="25"/>
  <c r="U11" i="25"/>
  <c r="T11" i="25"/>
  <c r="P11" i="25"/>
  <c r="O11" i="25"/>
  <c r="K11" i="25"/>
  <c r="J11" i="25"/>
  <c r="F11" i="25"/>
  <c r="E11" i="25"/>
  <c r="U10" i="25"/>
  <c r="T10" i="25"/>
  <c r="P10" i="25"/>
  <c r="O10" i="25"/>
  <c r="K10" i="25"/>
  <c r="J10" i="25"/>
  <c r="F10" i="25"/>
  <c r="E10" i="25"/>
  <c r="U21" i="39"/>
  <c r="T21" i="39"/>
  <c r="P21" i="39"/>
  <c r="O21" i="39"/>
  <c r="K21" i="39"/>
  <c r="J21" i="39"/>
  <c r="F21" i="39"/>
  <c r="E21" i="39"/>
  <c r="U20" i="39"/>
  <c r="T20" i="39"/>
  <c r="P20" i="39"/>
  <c r="O20" i="39"/>
  <c r="K20" i="39"/>
  <c r="J20" i="39"/>
  <c r="F20" i="39"/>
  <c r="E20" i="39"/>
  <c r="U19" i="39"/>
  <c r="T19" i="39"/>
  <c r="P19" i="39"/>
  <c r="O19" i="39"/>
  <c r="K19" i="39"/>
  <c r="J19" i="39"/>
  <c r="F19" i="39"/>
  <c r="E19" i="39"/>
  <c r="U18" i="39"/>
  <c r="T18" i="39"/>
  <c r="P18" i="39"/>
  <c r="O18" i="39"/>
  <c r="K18" i="39"/>
  <c r="J18" i="39"/>
  <c r="F18" i="39"/>
  <c r="E18" i="39"/>
  <c r="U17" i="39"/>
  <c r="T17" i="39"/>
  <c r="P17" i="39"/>
  <c r="O17" i="39"/>
  <c r="K17" i="39"/>
  <c r="J17" i="39"/>
  <c r="F17" i="39"/>
  <c r="E17" i="39"/>
  <c r="U16" i="39"/>
  <c r="T16" i="39"/>
  <c r="P16" i="39"/>
  <c r="O16" i="39"/>
  <c r="K16" i="39"/>
  <c r="J16" i="39"/>
  <c r="F16" i="39"/>
  <c r="E16" i="39"/>
  <c r="U15" i="39"/>
  <c r="T15" i="39"/>
  <c r="P15" i="39"/>
  <c r="O15" i="39"/>
  <c r="K15" i="39"/>
  <c r="J15" i="39"/>
  <c r="F15" i="39"/>
  <c r="E15" i="39"/>
  <c r="U14" i="39"/>
  <c r="T14" i="39"/>
  <c r="P14" i="39"/>
  <c r="O14" i="39"/>
  <c r="K14" i="39"/>
  <c r="J14" i="39"/>
  <c r="F14" i="39"/>
  <c r="E14" i="39"/>
  <c r="U13" i="39"/>
  <c r="T13" i="39"/>
  <c r="P13" i="39"/>
  <c r="O13" i="39"/>
  <c r="K13" i="39"/>
  <c r="J13" i="39"/>
  <c r="F13" i="39"/>
  <c r="E13" i="39"/>
  <c r="U12" i="39"/>
  <c r="T12" i="39"/>
  <c r="P12" i="39"/>
  <c r="O12" i="39"/>
  <c r="K12" i="39"/>
  <c r="J12" i="39"/>
  <c r="F12" i="39"/>
  <c r="E12" i="39"/>
  <c r="U11" i="39"/>
  <c r="T11" i="39"/>
  <c r="P11" i="39"/>
  <c r="O11" i="39"/>
  <c r="K11" i="39"/>
  <c r="J11" i="39"/>
  <c r="F11" i="39"/>
  <c r="E11" i="39"/>
  <c r="U10" i="39"/>
  <c r="T10" i="39"/>
  <c r="P10" i="39"/>
  <c r="O10" i="39"/>
  <c r="K10" i="39"/>
  <c r="J10" i="39"/>
  <c r="F10" i="39"/>
  <c r="U21" i="10"/>
  <c r="T21" i="10"/>
  <c r="P21" i="10"/>
  <c r="O21" i="10"/>
  <c r="K21" i="10"/>
  <c r="J21" i="10"/>
  <c r="F21" i="10"/>
  <c r="E21" i="10"/>
  <c r="U20" i="10"/>
  <c r="T20" i="10"/>
  <c r="P20" i="10"/>
  <c r="O20" i="10"/>
  <c r="K20" i="10"/>
  <c r="J20" i="10"/>
  <c r="F20" i="10"/>
  <c r="E20" i="10"/>
  <c r="U19" i="10"/>
  <c r="T19" i="10"/>
  <c r="P19" i="10"/>
  <c r="O19" i="10"/>
  <c r="K19" i="10"/>
  <c r="J19" i="10"/>
  <c r="F19" i="10"/>
  <c r="E19" i="10"/>
  <c r="U18" i="10"/>
  <c r="T18" i="10"/>
  <c r="P18" i="10"/>
  <c r="O18" i="10"/>
  <c r="K18" i="10"/>
  <c r="J18" i="10"/>
  <c r="F18" i="10"/>
  <c r="E18" i="10"/>
  <c r="U17" i="10"/>
  <c r="T17" i="10"/>
  <c r="P17" i="10"/>
  <c r="O17" i="10"/>
  <c r="K17" i="10"/>
  <c r="J17" i="10"/>
  <c r="F17" i="10"/>
  <c r="E17" i="10"/>
  <c r="U16" i="10"/>
  <c r="T16" i="10"/>
  <c r="P16" i="10"/>
  <c r="O16" i="10"/>
  <c r="K16" i="10"/>
  <c r="J16" i="10"/>
  <c r="F16" i="10"/>
  <c r="E16" i="10"/>
  <c r="U15" i="10"/>
  <c r="T15" i="10"/>
  <c r="P15" i="10"/>
  <c r="O15" i="10"/>
  <c r="K15" i="10"/>
  <c r="J15" i="10"/>
  <c r="F15" i="10"/>
  <c r="E15" i="10"/>
  <c r="U14" i="10"/>
  <c r="T14" i="10"/>
  <c r="P14" i="10"/>
  <c r="O14" i="10"/>
  <c r="K14" i="10"/>
  <c r="J14" i="10"/>
  <c r="F14" i="10"/>
  <c r="E14" i="10"/>
  <c r="U13" i="10"/>
  <c r="T13" i="10"/>
  <c r="P13" i="10"/>
  <c r="O13" i="10"/>
  <c r="K13" i="10"/>
  <c r="J13" i="10"/>
  <c r="F13" i="10"/>
  <c r="E13" i="10"/>
  <c r="U12" i="10"/>
  <c r="T12" i="10"/>
  <c r="P12" i="10"/>
  <c r="O12" i="10"/>
  <c r="K12" i="10"/>
  <c r="J12" i="10"/>
  <c r="F12" i="10"/>
  <c r="E12" i="10"/>
  <c r="U11" i="10"/>
  <c r="T11" i="10"/>
  <c r="P11" i="10"/>
  <c r="O11" i="10"/>
  <c r="K11" i="10"/>
  <c r="J11" i="10"/>
  <c r="F11" i="10"/>
  <c r="E11" i="10"/>
  <c r="U10" i="10"/>
  <c r="T10" i="10"/>
  <c r="P10" i="10"/>
  <c r="O10" i="10"/>
  <c r="K10" i="10"/>
  <c r="J10" i="10"/>
  <c r="F10" i="10"/>
  <c r="E10" i="10"/>
  <c r="U21" i="9"/>
  <c r="T21" i="9"/>
  <c r="P21" i="9"/>
  <c r="O21" i="9"/>
  <c r="K21" i="9"/>
  <c r="J21" i="9"/>
  <c r="F21" i="9"/>
  <c r="E21" i="9"/>
  <c r="U20" i="9"/>
  <c r="T20" i="9"/>
  <c r="P20" i="9"/>
  <c r="O20" i="9"/>
  <c r="K20" i="9"/>
  <c r="J20" i="9"/>
  <c r="F20" i="9"/>
  <c r="E20" i="9"/>
  <c r="U19" i="9"/>
  <c r="T19" i="9"/>
  <c r="P19" i="9"/>
  <c r="O19" i="9"/>
  <c r="K19" i="9"/>
  <c r="J19" i="9"/>
  <c r="F19" i="9"/>
  <c r="E19" i="9"/>
  <c r="U18" i="9"/>
  <c r="T18" i="9"/>
  <c r="P18" i="9"/>
  <c r="O18" i="9"/>
  <c r="K18" i="9"/>
  <c r="J18" i="9"/>
  <c r="F18" i="9"/>
  <c r="E18" i="9"/>
  <c r="U17" i="9"/>
  <c r="T17" i="9"/>
  <c r="P17" i="9"/>
  <c r="O17" i="9"/>
  <c r="K17" i="9"/>
  <c r="J17" i="9"/>
  <c r="F17" i="9"/>
  <c r="E17" i="9"/>
  <c r="U16" i="9"/>
  <c r="T16" i="9"/>
  <c r="P16" i="9"/>
  <c r="O16" i="9"/>
  <c r="K16" i="9"/>
  <c r="J16" i="9"/>
  <c r="F16" i="9"/>
  <c r="E16" i="9"/>
  <c r="U15" i="9"/>
  <c r="T15" i="9"/>
  <c r="P15" i="9"/>
  <c r="O15" i="9"/>
  <c r="K15" i="9"/>
  <c r="J15" i="9"/>
  <c r="F15" i="9"/>
  <c r="E15" i="9"/>
  <c r="U14" i="9"/>
  <c r="T14" i="9"/>
  <c r="P14" i="9"/>
  <c r="O14" i="9"/>
  <c r="K14" i="9"/>
  <c r="J14" i="9"/>
  <c r="F14" i="9"/>
  <c r="E14" i="9"/>
  <c r="U13" i="9"/>
  <c r="T13" i="9"/>
  <c r="P13" i="9"/>
  <c r="O13" i="9"/>
  <c r="K13" i="9"/>
  <c r="J13" i="9"/>
  <c r="F13" i="9"/>
  <c r="E13" i="9"/>
  <c r="U12" i="9"/>
  <c r="T12" i="9"/>
  <c r="P12" i="9"/>
  <c r="O12" i="9"/>
  <c r="K12" i="9"/>
  <c r="J12" i="9"/>
  <c r="F12" i="9"/>
  <c r="E12" i="9"/>
  <c r="U11" i="9"/>
  <c r="T11" i="9"/>
  <c r="P11" i="9"/>
  <c r="O11" i="9"/>
  <c r="K11" i="9"/>
  <c r="J11" i="9"/>
  <c r="F11" i="9"/>
  <c r="E11" i="9"/>
  <c r="U10" i="9"/>
  <c r="T10" i="9"/>
  <c r="P10" i="9"/>
  <c r="O10" i="9"/>
  <c r="K10" i="9"/>
  <c r="J10" i="9"/>
  <c r="F10" i="9"/>
  <c r="E10" i="9"/>
  <c r="U21" i="5"/>
  <c r="T21" i="5"/>
  <c r="P21" i="5"/>
  <c r="O21" i="5"/>
  <c r="K21" i="5"/>
  <c r="J21" i="5"/>
  <c r="F21" i="5"/>
  <c r="E21" i="5"/>
  <c r="U20" i="5"/>
  <c r="T20" i="5"/>
  <c r="P20" i="5"/>
  <c r="O20" i="5"/>
  <c r="K20" i="5"/>
  <c r="J20" i="5"/>
  <c r="F20" i="5"/>
  <c r="E20" i="5"/>
  <c r="U19" i="5"/>
  <c r="T19" i="5"/>
  <c r="P19" i="5"/>
  <c r="O19" i="5"/>
  <c r="K19" i="5"/>
  <c r="J19" i="5"/>
  <c r="F19" i="5"/>
  <c r="E19" i="5"/>
  <c r="U18" i="5"/>
  <c r="T18" i="5"/>
  <c r="P18" i="5"/>
  <c r="O18" i="5"/>
  <c r="K18" i="5"/>
  <c r="J18" i="5"/>
  <c r="F18" i="5"/>
  <c r="E18" i="5"/>
  <c r="U17" i="5"/>
  <c r="T17" i="5"/>
  <c r="P17" i="5"/>
  <c r="O17" i="5"/>
  <c r="K17" i="5"/>
  <c r="J17" i="5"/>
  <c r="F17" i="5"/>
  <c r="E17" i="5"/>
  <c r="U16" i="5"/>
  <c r="T16" i="5"/>
  <c r="P16" i="5"/>
  <c r="O16" i="5"/>
  <c r="K16" i="5"/>
  <c r="J16" i="5"/>
  <c r="F16" i="5"/>
  <c r="E16" i="5"/>
  <c r="U15" i="5"/>
  <c r="T15" i="5"/>
  <c r="P15" i="5"/>
  <c r="O15" i="5"/>
  <c r="K15" i="5"/>
  <c r="J15" i="5"/>
  <c r="F15" i="5"/>
  <c r="E15" i="5"/>
  <c r="U14" i="5"/>
  <c r="T14" i="5"/>
  <c r="P14" i="5"/>
  <c r="O14" i="5"/>
  <c r="K14" i="5"/>
  <c r="J14" i="5"/>
  <c r="F14" i="5"/>
  <c r="E14" i="5"/>
  <c r="U13" i="5"/>
  <c r="T13" i="5"/>
  <c r="P13" i="5"/>
  <c r="O13" i="5"/>
  <c r="K13" i="5"/>
  <c r="J13" i="5"/>
  <c r="F13" i="5"/>
  <c r="E13" i="5"/>
  <c r="U12" i="5"/>
  <c r="T12" i="5"/>
  <c r="P12" i="5"/>
  <c r="O12" i="5"/>
  <c r="K12" i="5"/>
  <c r="J12" i="5"/>
  <c r="F12" i="5"/>
  <c r="E12" i="5"/>
  <c r="U11" i="5"/>
  <c r="T11" i="5"/>
  <c r="P11" i="5"/>
  <c r="O11" i="5"/>
  <c r="K11" i="5"/>
  <c r="J11" i="5"/>
  <c r="F11" i="5"/>
  <c r="E11" i="5"/>
  <c r="U10" i="5"/>
  <c r="T10" i="5"/>
  <c r="P10" i="5"/>
  <c r="O10" i="5"/>
  <c r="K10" i="5"/>
  <c r="J10" i="5"/>
  <c r="F10" i="5"/>
  <c r="E10" i="5"/>
  <c r="U21" i="38"/>
  <c r="T21" i="38"/>
  <c r="P21" i="38"/>
  <c r="O21" i="38"/>
  <c r="K21" i="38"/>
  <c r="J21" i="38"/>
  <c r="F21" i="38"/>
  <c r="E21" i="38"/>
  <c r="U20" i="38"/>
  <c r="T20" i="38"/>
  <c r="P20" i="38"/>
  <c r="O20" i="38"/>
  <c r="K20" i="38"/>
  <c r="J20" i="38"/>
  <c r="F20" i="38"/>
  <c r="E20" i="38"/>
  <c r="U19" i="38"/>
  <c r="T19" i="38"/>
  <c r="P19" i="38"/>
  <c r="O19" i="38"/>
  <c r="K19" i="38"/>
  <c r="J19" i="38"/>
  <c r="F19" i="38"/>
  <c r="E19" i="38"/>
  <c r="U18" i="38"/>
  <c r="T18" i="38"/>
  <c r="P18" i="38"/>
  <c r="O18" i="38"/>
  <c r="K18" i="38"/>
  <c r="J18" i="38"/>
  <c r="F18" i="38"/>
  <c r="E18" i="38"/>
  <c r="U17" i="38"/>
  <c r="T17" i="38"/>
  <c r="P17" i="38"/>
  <c r="O17" i="38"/>
  <c r="K17" i="38"/>
  <c r="J17" i="38"/>
  <c r="F17" i="38"/>
  <c r="E17" i="38"/>
  <c r="U16" i="38"/>
  <c r="T16" i="38"/>
  <c r="P16" i="38"/>
  <c r="O16" i="38"/>
  <c r="K16" i="38"/>
  <c r="J16" i="38"/>
  <c r="F16" i="38"/>
  <c r="E16" i="38"/>
  <c r="U15" i="38"/>
  <c r="T15" i="38"/>
  <c r="P15" i="38"/>
  <c r="O15" i="38"/>
  <c r="K15" i="38"/>
  <c r="J15" i="38"/>
  <c r="F15" i="38"/>
  <c r="E15" i="38"/>
  <c r="U14" i="38"/>
  <c r="T14" i="38"/>
  <c r="P14" i="38"/>
  <c r="O14" i="38"/>
  <c r="K14" i="38"/>
  <c r="J14" i="38"/>
  <c r="F14" i="38"/>
  <c r="E14" i="38"/>
  <c r="U13" i="38"/>
  <c r="T13" i="38"/>
  <c r="P13" i="38"/>
  <c r="O13" i="38"/>
  <c r="K13" i="38"/>
  <c r="J13" i="38"/>
  <c r="F13" i="38"/>
  <c r="E13" i="38"/>
  <c r="U12" i="38"/>
  <c r="T12" i="38"/>
  <c r="P12" i="38"/>
  <c r="O12" i="38"/>
  <c r="K12" i="38"/>
  <c r="J12" i="38"/>
  <c r="F12" i="38"/>
  <c r="E12" i="38"/>
  <c r="U11" i="38"/>
  <c r="T11" i="38"/>
  <c r="P11" i="38"/>
  <c r="O11" i="38"/>
  <c r="K11" i="38"/>
  <c r="J11" i="38"/>
  <c r="F11" i="38"/>
  <c r="E11" i="38"/>
  <c r="U10" i="38"/>
  <c r="T10" i="38"/>
  <c r="P10" i="38"/>
  <c r="O10" i="38"/>
  <c r="K10" i="38"/>
  <c r="J10" i="38"/>
  <c r="F10" i="38"/>
  <c r="E10" i="38"/>
  <c r="U21" i="37"/>
  <c r="T21" i="37"/>
  <c r="P21" i="37"/>
  <c r="O21" i="37"/>
  <c r="K21" i="37"/>
  <c r="J21" i="37"/>
  <c r="F21" i="37"/>
  <c r="U20" i="37"/>
  <c r="T20" i="37"/>
  <c r="P20" i="37"/>
  <c r="O20" i="37"/>
  <c r="K20" i="37"/>
  <c r="J20" i="37"/>
  <c r="F20" i="37"/>
  <c r="E20" i="37"/>
  <c r="U19" i="37"/>
  <c r="T19" i="37"/>
  <c r="P19" i="37"/>
  <c r="O19" i="37"/>
  <c r="K19" i="37"/>
  <c r="J19" i="37"/>
  <c r="F19" i="37"/>
  <c r="E19" i="37"/>
  <c r="U18" i="37"/>
  <c r="T18" i="37"/>
  <c r="P18" i="37"/>
  <c r="O18" i="37"/>
  <c r="K18" i="37"/>
  <c r="J18" i="37"/>
  <c r="F18" i="37"/>
  <c r="E18" i="37"/>
  <c r="U17" i="37"/>
  <c r="T17" i="37"/>
  <c r="P17" i="37"/>
  <c r="O17" i="37"/>
  <c r="K17" i="37"/>
  <c r="J17" i="37"/>
  <c r="F17" i="37"/>
  <c r="E17" i="37"/>
  <c r="U16" i="37"/>
  <c r="T16" i="37"/>
  <c r="P16" i="37"/>
  <c r="O16" i="37"/>
  <c r="K16" i="37"/>
  <c r="J16" i="37"/>
  <c r="F16" i="37"/>
  <c r="E16" i="37"/>
  <c r="U15" i="37"/>
  <c r="T15" i="37"/>
  <c r="P15" i="37"/>
  <c r="O15" i="37"/>
  <c r="K15" i="37"/>
  <c r="J15" i="37"/>
  <c r="F15" i="37"/>
  <c r="E15" i="37"/>
  <c r="U14" i="37"/>
  <c r="T14" i="37"/>
  <c r="P14" i="37"/>
  <c r="O14" i="37"/>
  <c r="K14" i="37"/>
  <c r="J14" i="37"/>
  <c r="F14" i="37"/>
  <c r="E14" i="37"/>
  <c r="U13" i="37"/>
  <c r="T13" i="37"/>
  <c r="P13" i="37"/>
  <c r="O13" i="37"/>
  <c r="K13" i="37"/>
  <c r="J13" i="37"/>
  <c r="F13" i="37"/>
  <c r="E13" i="37"/>
  <c r="U12" i="37"/>
  <c r="T12" i="37"/>
  <c r="P12" i="37"/>
  <c r="O12" i="37"/>
  <c r="K12" i="37"/>
  <c r="J12" i="37"/>
  <c r="F12" i="37"/>
  <c r="E12" i="37"/>
  <c r="U11" i="37"/>
  <c r="T11" i="37"/>
  <c r="P11" i="37"/>
  <c r="O11" i="37"/>
  <c r="K11" i="37"/>
  <c r="J11" i="37"/>
  <c r="F11" i="37"/>
  <c r="E11" i="37"/>
  <c r="U10" i="37"/>
  <c r="T10" i="37"/>
  <c r="P10" i="37"/>
  <c r="O10" i="37"/>
  <c r="K10" i="37"/>
  <c r="J10" i="37"/>
  <c r="F10" i="37"/>
  <c r="E10" i="37"/>
  <c r="U21" i="36"/>
  <c r="T21" i="36"/>
  <c r="P21" i="36"/>
  <c r="O21" i="36"/>
  <c r="K21" i="36"/>
  <c r="J21" i="36"/>
  <c r="F21" i="36"/>
  <c r="E21" i="36"/>
  <c r="U20" i="36"/>
  <c r="T20" i="36"/>
  <c r="P20" i="36"/>
  <c r="O20" i="36"/>
  <c r="K20" i="36"/>
  <c r="J20" i="36"/>
  <c r="F20" i="36"/>
  <c r="E20" i="36"/>
  <c r="U19" i="36"/>
  <c r="T19" i="36"/>
  <c r="P19" i="36"/>
  <c r="O19" i="36"/>
  <c r="K19" i="36"/>
  <c r="J19" i="36"/>
  <c r="F19" i="36"/>
  <c r="E19" i="36"/>
  <c r="U18" i="36"/>
  <c r="T18" i="36"/>
  <c r="P18" i="36"/>
  <c r="O18" i="36"/>
  <c r="K18" i="36"/>
  <c r="J18" i="36"/>
  <c r="F18" i="36"/>
  <c r="E18" i="36"/>
  <c r="U17" i="36"/>
  <c r="T17" i="36"/>
  <c r="P17" i="36"/>
  <c r="O17" i="36"/>
  <c r="K17" i="36"/>
  <c r="J17" i="36"/>
  <c r="F17" i="36"/>
  <c r="E17" i="36"/>
  <c r="U16" i="36"/>
  <c r="T16" i="36"/>
  <c r="P16" i="36"/>
  <c r="O16" i="36"/>
  <c r="K16" i="36"/>
  <c r="J16" i="36"/>
  <c r="F16" i="36"/>
  <c r="E16" i="36"/>
  <c r="U15" i="36"/>
  <c r="T15" i="36"/>
  <c r="P15" i="36"/>
  <c r="O15" i="36"/>
  <c r="K15" i="36"/>
  <c r="J15" i="36"/>
  <c r="F15" i="36"/>
  <c r="E15" i="36"/>
  <c r="U14" i="36"/>
  <c r="T14" i="36"/>
  <c r="P14" i="36"/>
  <c r="O14" i="36"/>
  <c r="K14" i="36"/>
  <c r="J14" i="36"/>
  <c r="F14" i="36"/>
  <c r="E14" i="36"/>
  <c r="U13" i="36"/>
  <c r="T13" i="36"/>
  <c r="P13" i="36"/>
  <c r="O13" i="36"/>
  <c r="K13" i="36"/>
  <c r="J13" i="36"/>
  <c r="F13" i="36"/>
  <c r="E13" i="36"/>
  <c r="U12" i="36"/>
  <c r="T12" i="36"/>
  <c r="P12" i="36"/>
  <c r="O12" i="36"/>
  <c r="K12" i="36"/>
  <c r="J12" i="36"/>
  <c r="F12" i="36"/>
  <c r="E12" i="36"/>
  <c r="U11" i="36"/>
  <c r="T11" i="36"/>
  <c r="P11" i="36"/>
  <c r="O11" i="36"/>
  <c r="K11" i="36"/>
  <c r="J11" i="36"/>
  <c r="F11" i="36"/>
  <c r="E11" i="36"/>
  <c r="U10" i="36"/>
  <c r="T10" i="36"/>
  <c r="P10" i="36"/>
  <c r="O10" i="36"/>
  <c r="K10" i="36"/>
  <c r="J10" i="36"/>
  <c r="F10" i="36"/>
  <c r="E10" i="36"/>
  <c r="U21" i="2"/>
  <c r="T21" i="2"/>
  <c r="P21" i="2"/>
  <c r="O21" i="2"/>
  <c r="K21" i="2"/>
  <c r="J21" i="2"/>
  <c r="U20" i="2"/>
  <c r="T20" i="2"/>
  <c r="P20" i="2"/>
  <c r="O20" i="2"/>
  <c r="K20" i="2"/>
  <c r="J20" i="2"/>
  <c r="U19" i="2"/>
  <c r="T19" i="2"/>
  <c r="P19" i="2"/>
  <c r="O19" i="2"/>
  <c r="K19" i="2"/>
  <c r="J19" i="2"/>
  <c r="U18" i="2"/>
  <c r="T18" i="2"/>
  <c r="P18" i="2"/>
  <c r="O18" i="2"/>
  <c r="K18" i="2"/>
  <c r="J18" i="2"/>
  <c r="U17" i="2"/>
  <c r="T17" i="2"/>
  <c r="P17" i="2"/>
  <c r="O17" i="2"/>
  <c r="K17" i="2"/>
  <c r="J17" i="2"/>
  <c r="U16" i="2"/>
  <c r="T16" i="2"/>
  <c r="P16" i="2"/>
  <c r="O16" i="2"/>
  <c r="K16" i="2"/>
  <c r="J16" i="2"/>
  <c r="U15" i="2"/>
  <c r="T15" i="2"/>
  <c r="T23" i="2" s="1"/>
  <c r="P15" i="2"/>
  <c r="O15" i="2"/>
  <c r="K15" i="2"/>
  <c r="J15" i="2"/>
  <c r="J23" i="2" s="1"/>
  <c r="U14" i="2"/>
  <c r="T14" i="2"/>
  <c r="P14" i="2"/>
  <c r="O14" i="2"/>
  <c r="K14" i="2"/>
  <c r="J14" i="2"/>
  <c r="U13" i="2"/>
  <c r="T13" i="2"/>
  <c r="P13" i="2"/>
  <c r="O13" i="2"/>
  <c r="K13" i="2"/>
  <c r="J13" i="2"/>
  <c r="U12" i="2"/>
  <c r="T12" i="2"/>
  <c r="P12" i="2"/>
  <c r="O12" i="2"/>
  <c r="K12" i="2"/>
  <c r="J12" i="2"/>
  <c r="U11" i="2"/>
  <c r="T11" i="2"/>
  <c r="P11" i="2"/>
  <c r="O11" i="2"/>
  <c r="K11" i="2"/>
  <c r="J11" i="2"/>
  <c r="U10" i="2"/>
  <c r="T10" i="2"/>
  <c r="P10" i="2"/>
  <c r="O10" i="2"/>
  <c r="K10" i="2"/>
  <c r="J10" i="2"/>
  <c r="Y18" i="33" l="1"/>
  <c r="EX18" i="33"/>
  <c r="EJ18" i="33"/>
  <c r="DN18" i="33"/>
  <c r="J23" i="36"/>
  <c r="T23" i="37"/>
  <c r="T23" i="36"/>
  <c r="O23" i="39"/>
  <c r="O23" i="25"/>
  <c r="O23" i="26"/>
  <c r="O23" i="27"/>
  <c r="O23" i="40"/>
  <c r="O23" i="41"/>
  <c r="O23" i="42"/>
  <c r="O23" i="43"/>
  <c r="O23" i="38"/>
  <c r="O23" i="10"/>
  <c r="O23" i="37"/>
  <c r="J23" i="39"/>
  <c r="T23" i="39"/>
  <c r="J23" i="25"/>
  <c r="T23" i="25"/>
  <c r="J23" i="26"/>
  <c r="T23" i="26"/>
  <c r="J23" i="27"/>
  <c r="T23" i="27"/>
  <c r="J23" i="40"/>
  <c r="T23" i="40"/>
  <c r="J23" i="41"/>
  <c r="T23" i="41"/>
  <c r="J23" i="42"/>
  <c r="T23" i="42"/>
  <c r="J23" i="43"/>
  <c r="T23" i="43"/>
  <c r="J23" i="44"/>
  <c r="T23" i="44"/>
  <c r="J23" i="37"/>
  <c r="O23" i="44"/>
  <c r="O23" i="5"/>
  <c r="O23" i="9"/>
  <c r="O23" i="2"/>
  <c r="O23" i="36"/>
  <c r="J23" i="38"/>
  <c r="T23" i="38"/>
  <c r="J23" i="5"/>
  <c r="T23" i="5"/>
  <c r="J23" i="9"/>
  <c r="T23" i="9"/>
  <c r="J23" i="10"/>
  <c r="T23" i="10"/>
  <c r="BP18" i="33"/>
  <c r="BI18" i="33"/>
  <c r="CZ18" i="33"/>
  <c r="BW18" i="33"/>
  <c r="CS18" i="33"/>
  <c r="K18" i="33"/>
  <c r="BB18" i="33"/>
  <c r="FE18" i="33"/>
  <c r="EQ18" i="33"/>
  <c r="DG18" i="33"/>
  <c r="AK9" i="33"/>
  <c r="FQ9" i="33" s="1"/>
  <c r="DS10" i="33"/>
  <c r="FU10" i="33" s="1"/>
  <c r="DT10" i="33"/>
  <c r="FV10" i="33" s="1"/>
  <c r="AL16" i="33"/>
  <c r="FR16" i="33" s="1"/>
  <c r="AK16" i="33"/>
  <c r="FQ16" i="33" s="1"/>
  <c r="CB11" i="33"/>
  <c r="FS11" i="33" s="1"/>
  <c r="CC11" i="33"/>
  <c r="FT11" i="33" s="1"/>
  <c r="CB9" i="33"/>
  <c r="FS9" i="33" s="1"/>
  <c r="CC9" i="33"/>
  <c r="FT9" i="33" s="1"/>
  <c r="FK12" i="33"/>
  <c r="FX12" i="33" s="1"/>
  <c r="FJ12" i="33"/>
  <c r="FW12" i="33" s="1"/>
  <c r="FK5" i="33"/>
  <c r="FX5" i="33" s="1"/>
  <c r="FJ5" i="33"/>
  <c r="FW5" i="33" s="1"/>
  <c r="DT14" i="33"/>
  <c r="FV14" i="33" s="1"/>
  <c r="DS14" i="33"/>
  <c r="FU14" i="33" s="1"/>
  <c r="AK6" i="33"/>
  <c r="FQ6" i="33" s="1"/>
  <c r="AL6" i="33"/>
  <c r="FR6" i="33" s="1"/>
  <c r="CC7" i="33"/>
  <c r="FT7" i="33" s="1"/>
  <c r="CB7" i="33"/>
  <c r="FS7" i="33" s="1"/>
  <c r="FK9" i="33"/>
  <c r="FX9" i="33" s="1"/>
  <c r="FJ9" i="33"/>
  <c r="FW9" i="33" s="1"/>
  <c r="FK8" i="33"/>
  <c r="FX8" i="33" s="1"/>
  <c r="FJ8" i="33"/>
  <c r="FW8" i="33" s="1"/>
  <c r="DS6" i="33"/>
  <c r="FU6" i="33" s="1"/>
  <c r="DT6" i="33"/>
  <c r="FV6" i="33" s="1"/>
  <c r="AK15" i="33"/>
  <c r="FQ15" i="33" s="1"/>
  <c r="AL15" i="33"/>
  <c r="FR15" i="33" s="1"/>
  <c r="CC10" i="33"/>
  <c r="FT10" i="33" s="1"/>
  <c r="CB10" i="33"/>
  <c r="FS10" i="33" s="1"/>
  <c r="FJ11" i="33"/>
  <c r="FW11" i="33" s="1"/>
  <c r="FK11" i="33"/>
  <c r="FX11" i="33" s="1"/>
  <c r="DT7" i="33"/>
  <c r="FV7" i="33" s="1"/>
  <c r="DS7" i="33"/>
  <c r="FU7" i="33" s="1"/>
  <c r="DT9" i="33"/>
  <c r="FV9" i="33" s="1"/>
  <c r="DS9" i="33"/>
  <c r="FU9" i="33" s="1"/>
  <c r="CC13" i="33"/>
  <c r="FT13" i="33" s="1"/>
  <c r="CB13" i="33"/>
  <c r="FS13" i="33" s="1"/>
  <c r="FJ14" i="33"/>
  <c r="FW14" i="33" s="1"/>
  <c r="FK14" i="33"/>
  <c r="FX14" i="33" s="1"/>
  <c r="DT16" i="33"/>
  <c r="FV16" i="33" s="1"/>
  <c r="DS16" i="33"/>
  <c r="FU16" i="33" s="1"/>
  <c r="DT12" i="33"/>
  <c r="FV12" i="33" s="1"/>
  <c r="DS12" i="33"/>
  <c r="FU12" i="33" s="1"/>
  <c r="AK13" i="33"/>
  <c r="FQ13" i="33" s="1"/>
  <c r="AL13" i="33"/>
  <c r="FR13" i="33" s="1"/>
  <c r="CB8" i="33"/>
  <c r="FS8" i="33" s="1"/>
  <c r="CC8" i="33"/>
  <c r="FT8" i="33" s="1"/>
  <c r="CC16" i="33"/>
  <c r="FT16" i="33" s="1"/>
  <c r="CB16" i="33"/>
  <c r="FS16" i="33" s="1"/>
  <c r="FK6" i="33"/>
  <c r="FX6" i="33" s="1"/>
  <c r="FJ6" i="33"/>
  <c r="FW6" i="33" s="1"/>
  <c r="FJ7" i="33"/>
  <c r="FW7" i="33" s="1"/>
  <c r="FK7" i="33"/>
  <c r="FX7" i="33" s="1"/>
  <c r="DT15" i="33"/>
  <c r="FV15" i="33" s="1"/>
  <c r="DS15" i="33"/>
  <c r="FU15" i="33" s="1"/>
  <c r="AL9" i="33"/>
  <c r="FR9" i="33" s="1"/>
  <c r="CB14" i="33"/>
  <c r="FS14" i="33" s="1"/>
  <c r="CC14" i="33"/>
  <c r="FT14" i="33" s="1"/>
  <c r="CB12" i="33"/>
  <c r="FS12" i="33" s="1"/>
  <c r="CC12" i="33"/>
  <c r="FT12" i="33" s="1"/>
  <c r="FJ15" i="33"/>
  <c r="FW15" i="33" s="1"/>
  <c r="FK15" i="33"/>
  <c r="FX15" i="33" s="1"/>
  <c r="FK13" i="33"/>
  <c r="FX13" i="33" s="1"/>
  <c r="FJ13" i="33"/>
  <c r="FW13" i="33" s="1"/>
  <c r="AL5" i="33"/>
  <c r="FR5" i="33" s="1"/>
  <c r="AK5" i="33"/>
  <c r="FQ5" i="33" s="1"/>
  <c r="AK10" i="33"/>
  <c r="FQ10" i="33" s="1"/>
  <c r="AL10" i="33"/>
  <c r="FR10" i="33" s="1"/>
  <c r="CC5" i="33"/>
  <c r="FT5" i="33" s="1"/>
  <c r="CB5" i="33"/>
  <c r="FS5" i="33" s="1"/>
  <c r="CC15" i="33"/>
  <c r="FT15" i="33" s="1"/>
  <c r="CB15" i="33"/>
  <c r="FS15" i="33" s="1"/>
  <c r="FK10" i="33"/>
  <c r="FX10" i="33" s="1"/>
  <c r="FJ10" i="33"/>
  <c r="FW10" i="33" s="1"/>
  <c r="DS5" i="33"/>
  <c r="FU5" i="33" s="1"/>
  <c r="DT5" i="33"/>
  <c r="FV5" i="33" s="1"/>
  <c r="AK7" i="33"/>
  <c r="FQ7" i="33" s="1"/>
  <c r="AL7" i="33"/>
  <c r="FR7" i="33" s="1"/>
  <c r="FJ16" i="33"/>
  <c r="FW16" i="33" s="1"/>
  <c r="FK16" i="33"/>
  <c r="FX16" i="33" s="1"/>
  <c r="DT11" i="33"/>
  <c r="FV11" i="33" s="1"/>
  <c r="DS11" i="33"/>
  <c r="FU11" i="33" s="1"/>
  <c r="AL11" i="33"/>
  <c r="FR11" i="33" s="1"/>
  <c r="AK11" i="33"/>
  <c r="FQ11" i="33" s="1"/>
  <c r="AL14" i="33"/>
  <c r="FR14" i="33" s="1"/>
  <c r="AK14" i="33"/>
  <c r="FQ14" i="33" s="1"/>
  <c r="DT8" i="33"/>
  <c r="FV8" i="33" s="1"/>
  <c r="DS8" i="33"/>
  <c r="FU8" i="33" s="1"/>
  <c r="AL12" i="33"/>
  <c r="FR12" i="33" s="1"/>
  <c r="AK12" i="33"/>
  <c r="FQ12" i="33" s="1"/>
  <c r="DT13" i="33"/>
  <c r="FV13" i="33" s="1"/>
  <c r="DS13" i="33"/>
  <c r="FU13" i="33" s="1"/>
  <c r="AK8" i="33"/>
  <c r="FQ8" i="33" s="1"/>
  <c r="AL8" i="33"/>
  <c r="FR8" i="33" s="1"/>
  <c r="CC6" i="33"/>
  <c r="FT6" i="33" s="1"/>
  <c r="CB6" i="33"/>
  <c r="FS6" i="33" s="1"/>
  <c r="W10" i="2"/>
  <c r="V12" i="2"/>
  <c r="V14" i="2"/>
  <c r="V16" i="2"/>
  <c r="V18" i="2"/>
  <c r="V20" i="2"/>
  <c r="V10" i="2"/>
  <c r="V10" i="25"/>
  <c r="V11" i="39"/>
  <c r="V12" i="39"/>
  <c r="V14" i="39"/>
  <c r="V15" i="39"/>
  <c r="V16" i="39"/>
  <c r="V11" i="25"/>
  <c r="V12" i="25"/>
  <c r="V10" i="39"/>
  <c r="V13" i="39"/>
  <c r="V17" i="39"/>
  <c r="V18" i="39"/>
  <c r="V19" i="39"/>
  <c r="V20" i="39"/>
  <c r="V21" i="39"/>
  <c r="V11" i="2"/>
  <c r="V13" i="2"/>
  <c r="V15" i="2"/>
  <c r="V17" i="2"/>
  <c r="V19" i="2"/>
  <c r="V21" i="2"/>
  <c r="V10" i="36"/>
  <c r="V11" i="36"/>
  <c r="V12" i="36"/>
  <c r="V13" i="36"/>
  <c r="V14" i="36"/>
  <c r="V15" i="36"/>
  <c r="V16" i="36"/>
  <c r="V17" i="36"/>
  <c r="V18" i="36"/>
  <c r="V19" i="36"/>
  <c r="V20" i="36"/>
  <c r="V21" i="36"/>
  <c r="V10" i="37"/>
  <c r="V11" i="37"/>
  <c r="V12" i="37"/>
  <c r="V13" i="37"/>
  <c r="V14" i="37"/>
  <c r="V15" i="37"/>
  <c r="V16" i="37"/>
  <c r="V17" i="37"/>
  <c r="V18" i="37"/>
  <c r="V19" i="37"/>
  <c r="V20" i="37"/>
  <c r="V21" i="37"/>
  <c r="V10" i="38"/>
  <c r="V11" i="38"/>
  <c r="V12" i="38"/>
  <c r="V13" i="38"/>
  <c r="V14" i="38"/>
  <c r="V15" i="38"/>
  <c r="V16" i="38"/>
  <c r="V17" i="38"/>
  <c r="V18" i="38"/>
  <c r="V19" i="38"/>
  <c r="V20" i="38"/>
  <c r="V21" i="38"/>
  <c r="V10" i="5"/>
  <c r="V11" i="5"/>
  <c r="V12" i="5"/>
  <c r="V13" i="5"/>
  <c r="V14" i="5"/>
  <c r="V15" i="5"/>
  <c r="V16" i="5"/>
  <c r="V17" i="5"/>
  <c r="V18" i="5"/>
  <c r="V19" i="5"/>
  <c r="V20" i="5"/>
  <c r="V21" i="5"/>
  <c r="V10" i="9"/>
  <c r="V11" i="9"/>
  <c r="V12" i="9"/>
  <c r="V13" i="9"/>
  <c r="V14" i="9"/>
  <c r="V15" i="9"/>
  <c r="V23" i="9" s="1"/>
  <c r="V16" i="9"/>
  <c r="V17" i="9"/>
  <c r="V18" i="9"/>
  <c r="V19" i="9"/>
  <c r="V20" i="9"/>
  <c r="V21" i="9"/>
  <c r="V10" i="10"/>
  <c r="V11" i="10"/>
  <c r="V12" i="10"/>
  <c r="V13" i="10"/>
  <c r="V14" i="10"/>
  <c r="V15" i="10"/>
  <c r="V23" i="10" s="1"/>
  <c r="V16" i="10"/>
  <c r="V17" i="10"/>
  <c r="V18" i="10"/>
  <c r="V19" i="10"/>
  <c r="V20" i="10"/>
  <c r="V21" i="10"/>
  <c r="V13" i="25"/>
  <c r="V14" i="25"/>
  <c r="V15" i="25"/>
  <c r="V16" i="25"/>
  <c r="V17" i="25"/>
  <c r="V18" i="25"/>
  <c r="V19" i="25"/>
  <c r="V20" i="25"/>
  <c r="V21" i="25"/>
  <c r="V10" i="26"/>
  <c r="V11" i="26"/>
  <c r="V12" i="26"/>
  <c r="V13" i="26"/>
  <c r="V14" i="26"/>
  <c r="V15" i="26"/>
  <c r="V23" i="26" s="1"/>
  <c r="V16" i="26"/>
  <c r="V17" i="26"/>
  <c r="V18" i="26"/>
  <c r="V19" i="26"/>
  <c r="V20" i="26"/>
  <c r="V21" i="26"/>
  <c r="V10" i="27"/>
  <c r="V11" i="27"/>
  <c r="V12" i="27"/>
  <c r="V13" i="27"/>
  <c r="V14" i="27"/>
  <c r="V15" i="27"/>
  <c r="V23" i="27" s="1"/>
  <c r="V16" i="27"/>
  <c r="V17" i="27"/>
  <c r="V18" i="27"/>
  <c r="V19" i="27"/>
  <c r="V20" i="27"/>
  <c r="V21" i="27"/>
  <c r="V10" i="40"/>
  <c r="V11" i="40"/>
  <c r="V12" i="40"/>
  <c r="V13" i="40"/>
  <c r="V14" i="40"/>
  <c r="V15" i="40"/>
  <c r="V23" i="40" s="1"/>
  <c r="V16" i="40"/>
  <c r="V17" i="40"/>
  <c r="V18" i="40"/>
  <c r="V19" i="40"/>
  <c r="V20" i="40"/>
  <c r="V21" i="40"/>
  <c r="V10" i="41"/>
  <c r="V11" i="41"/>
  <c r="V12" i="41"/>
  <c r="V13" i="41"/>
  <c r="V14" i="41"/>
  <c r="V15" i="41"/>
  <c r="V23" i="41" s="1"/>
  <c r="V16" i="41"/>
  <c r="V17" i="41"/>
  <c r="V18" i="41"/>
  <c r="V19" i="41"/>
  <c r="V20" i="41"/>
  <c r="V21" i="41"/>
  <c r="V10" i="42"/>
  <c r="V11" i="42"/>
  <c r="V12" i="42"/>
  <c r="V13" i="42"/>
  <c r="V14" i="42"/>
  <c r="V15" i="42"/>
  <c r="V23" i="42" s="1"/>
  <c r="V16" i="42"/>
  <c r="V17" i="42"/>
  <c r="V18" i="42"/>
  <c r="V19" i="42"/>
  <c r="V20" i="42"/>
  <c r="V21" i="42"/>
  <c r="V10" i="43"/>
  <c r="V11" i="43"/>
  <c r="V12" i="43"/>
  <c r="V13" i="43"/>
  <c r="V14" i="43"/>
  <c r="V15" i="43"/>
  <c r="V23" i="43" s="1"/>
  <c r="V16" i="43"/>
  <c r="V17" i="43"/>
  <c r="V18" i="43"/>
  <c r="V19" i="43"/>
  <c r="V20" i="43"/>
  <c r="V21" i="43"/>
  <c r="V10" i="44"/>
  <c r="V11" i="44"/>
  <c r="V12" i="44"/>
  <c r="V13" i="44"/>
  <c r="V14" i="44"/>
  <c r="V15" i="44"/>
  <c r="V23" i="44" s="1"/>
  <c r="V16" i="44"/>
  <c r="V17" i="44"/>
  <c r="V18" i="44"/>
  <c r="V19" i="44"/>
  <c r="V20" i="44"/>
  <c r="V21" i="44"/>
  <c r="F5" i="33"/>
  <c r="V23" i="25" l="1"/>
  <c r="V23" i="5"/>
  <c r="V23" i="38"/>
  <c r="V23" i="37"/>
  <c r="V23" i="36"/>
  <c r="V23" i="39"/>
  <c r="V23" i="2"/>
  <c r="AL18" i="33"/>
  <c r="FR18" i="33" s="1"/>
  <c r="AK18" i="33"/>
  <c r="FQ18" i="33" s="1"/>
  <c r="DT18" i="33"/>
  <c r="FV18" i="33" s="1"/>
  <c r="DS18" i="33"/>
  <c r="FU18" i="33" s="1"/>
  <c r="FK18" i="33"/>
  <c r="FX18" i="33" s="1"/>
  <c r="FJ18" i="33"/>
  <c r="FW18" i="33" s="1"/>
  <c r="CC18" i="33"/>
  <c r="FT18" i="33" s="1"/>
  <c r="CB18" i="33"/>
  <c r="FS18" i="33" s="1"/>
  <c r="E6" i="33"/>
  <c r="E7" i="33"/>
  <c r="E5" i="33"/>
  <c r="F11" i="2" l="1"/>
  <c r="F12" i="2"/>
  <c r="F13" i="2"/>
  <c r="F14" i="2"/>
  <c r="F15" i="2"/>
  <c r="F16" i="2"/>
  <c r="F17" i="2"/>
  <c r="F18" i="2"/>
  <c r="F19" i="2"/>
  <c r="F20" i="2"/>
  <c r="F21" i="2"/>
  <c r="F10" i="2" l="1"/>
</calcChain>
</file>

<file path=xl/sharedStrings.xml><?xml version="1.0" encoding="utf-8"?>
<sst xmlns="http://schemas.openxmlformats.org/spreadsheetml/2006/main" count="1424" uniqueCount="141">
  <si>
    <t xml:space="preserve">Sample </t>
  </si>
  <si>
    <t>Date</t>
  </si>
  <si>
    <t>Time</t>
  </si>
  <si>
    <t>Room Temp (°C)</t>
  </si>
  <si>
    <t>Room Humidity (%)</t>
  </si>
  <si>
    <t>Cabinet Temp (°C)</t>
  </si>
  <si>
    <t>Cabinet Humidity (%)</t>
  </si>
  <si>
    <t>UV source</t>
  </si>
  <si>
    <t>UV intensity (mW/cm2)</t>
  </si>
  <si>
    <t>Dist from source (cm)</t>
  </si>
  <si>
    <t>Mask</t>
  </si>
  <si>
    <t>Vat film</t>
  </si>
  <si>
    <t>Shape</t>
  </si>
  <si>
    <t>Coverslip</t>
  </si>
  <si>
    <t>Amount (ml)</t>
  </si>
  <si>
    <t>Solution date</t>
  </si>
  <si>
    <t>Obeservations</t>
  </si>
  <si>
    <t>S1</t>
  </si>
  <si>
    <t>Printer</t>
  </si>
  <si>
    <t>Printed Structure</t>
  </si>
  <si>
    <t>Swelling test</t>
  </si>
  <si>
    <t># of layers</t>
  </si>
  <si>
    <t>Weight (g)</t>
  </si>
  <si>
    <t>S2</t>
  </si>
  <si>
    <t>Printer (365 nm)</t>
  </si>
  <si>
    <t>Time tracker</t>
  </si>
  <si>
    <t>R1</t>
  </si>
  <si>
    <t>R2</t>
  </si>
  <si>
    <t>R3</t>
  </si>
  <si>
    <t>Avg</t>
  </si>
  <si>
    <t>Std</t>
  </si>
  <si>
    <t>S3</t>
  </si>
  <si>
    <t>N/A</t>
  </si>
  <si>
    <t>H</t>
  </si>
  <si>
    <t>Thickness (mm)</t>
  </si>
  <si>
    <t>Overall thickness (mm)</t>
  </si>
  <si>
    <t>STD</t>
  </si>
  <si>
    <t>EX</t>
  </si>
  <si>
    <t>Experiment</t>
  </si>
  <si>
    <t>SW</t>
  </si>
  <si>
    <t>Swelling Test</t>
  </si>
  <si>
    <t>HC</t>
  </si>
  <si>
    <t>Humidity Cabinet</t>
  </si>
  <si>
    <t>RT</t>
  </si>
  <si>
    <t>Room Temperature</t>
  </si>
  <si>
    <t>QY</t>
  </si>
  <si>
    <t>Quinoline Yellow</t>
  </si>
  <si>
    <t>Polymer Density (g/ml)</t>
  </si>
  <si>
    <t>Solvent Density (g/ml)</t>
  </si>
  <si>
    <r>
      <t>(</t>
    </r>
    <r>
      <rPr>
        <sz val="11"/>
        <color theme="1"/>
        <rFont val="Calibri"/>
        <family val="2"/>
      </rPr>
      <t>ρp</t>
    </r>
    <r>
      <rPr>
        <sz val="11"/>
        <color theme="1"/>
        <rFont val="Arial"/>
        <family val="2"/>
      </rPr>
      <t>)</t>
    </r>
  </si>
  <si>
    <r>
      <t>(</t>
    </r>
    <r>
      <rPr>
        <sz val="11"/>
        <color theme="1"/>
        <rFont val="Calibri"/>
        <family val="2"/>
      </rPr>
      <t>ρs</t>
    </r>
    <r>
      <rPr>
        <sz val="11"/>
        <color theme="1"/>
        <rFont val="Arial"/>
        <family val="2"/>
      </rPr>
      <t>)</t>
    </r>
  </si>
  <si>
    <t>Density ratio</t>
  </si>
  <si>
    <t>(ρp/ρs)</t>
  </si>
  <si>
    <t>(Ms)</t>
  </si>
  <si>
    <t>(Md)</t>
  </si>
  <si>
    <t>Dry Mass (g)</t>
  </si>
  <si>
    <t>Swollen Mass (g)</t>
  </si>
  <si>
    <t>Time (hrs)</t>
  </si>
  <si>
    <t>Standard Deviation  (g)</t>
  </si>
  <si>
    <t>Drying weight (g)</t>
  </si>
  <si>
    <t>NOQY</t>
  </si>
  <si>
    <t>No Quinoline Yellow</t>
  </si>
  <si>
    <t>FRG</t>
  </si>
  <si>
    <t>Fridge</t>
  </si>
  <si>
    <t>FEP foil</t>
  </si>
  <si>
    <t>1mm</t>
  </si>
  <si>
    <t>S4</t>
  </si>
  <si>
    <t>21/4/2021</t>
  </si>
  <si>
    <t>4x square film</t>
  </si>
  <si>
    <t>5 x 5 mm</t>
  </si>
  <si>
    <t>RA</t>
  </si>
  <si>
    <t>W (mm)</t>
  </si>
  <si>
    <t>L (mm)</t>
  </si>
  <si>
    <t>H (mm)</t>
  </si>
  <si>
    <t>Volume (mm3)</t>
  </si>
  <si>
    <t>(WxLxH)</t>
  </si>
  <si>
    <t>S1-EX-SW-FRG-8-100-QY1.8-210421</t>
  </si>
  <si>
    <t>S2-EX-SW-FRG-8-100-QY1.8-210421</t>
  </si>
  <si>
    <t>S3-EX-SW-FRG-8-100-QY1.8-210421</t>
  </si>
  <si>
    <t>S4-EX-SW-FRG-8-100-QY1.8-210421</t>
  </si>
  <si>
    <t>S4-EX-SW-HB-37-100-QY1.8-210421</t>
  </si>
  <si>
    <t>S3-EX-SW-HB-37-100-QY1.8-210421</t>
  </si>
  <si>
    <t>S2-EX-SW-HB-37-95-QY1.8-210421</t>
  </si>
  <si>
    <t>S1-EX-SW-HB-37-100-QY1.8-210421</t>
  </si>
  <si>
    <t>S1-EX-SW-HC-45-100-QY1.8-210421</t>
  </si>
  <si>
    <t>S3-EX-SW-HC-45-100-QY1.8-210421</t>
  </si>
  <si>
    <t>S4-EX-SW-HC-45-100-QY1.8-210421</t>
  </si>
  <si>
    <t>26/4/2021</t>
  </si>
  <si>
    <t>Initial weight</t>
  </si>
  <si>
    <t>Sample</t>
  </si>
  <si>
    <t>Container</t>
  </si>
  <si>
    <t>Sample+container</t>
  </si>
  <si>
    <t>Final dried weight</t>
  </si>
  <si>
    <t>Drying mechanism</t>
  </si>
  <si>
    <t>Freeze dry</t>
  </si>
  <si>
    <t>Hot plate</t>
  </si>
  <si>
    <t>S1-S16</t>
  </si>
  <si>
    <t>S1-S16-EX-SW-DRY-60-39-QY1.8-260421</t>
  </si>
  <si>
    <t>HB</t>
  </si>
  <si>
    <t>Hot Bath</t>
  </si>
  <si>
    <t>S2-EX-SW-HC-45-100-QY1.8-210421</t>
  </si>
  <si>
    <t>S2-EX-SW-HB-37-100-QY1.8-210421</t>
  </si>
  <si>
    <t>Sample List'!A1</t>
  </si>
  <si>
    <t>Calculations file'!A1</t>
  </si>
  <si>
    <t>Swollen Volume (mm3)</t>
  </si>
  <si>
    <t>Vs</t>
  </si>
  <si>
    <t>Dry volume (mm3)</t>
  </si>
  <si>
    <t>Vd=Md*ρp</t>
  </si>
  <si>
    <t>S1-EX-SW-RT-21-30-QY1.8-210421</t>
  </si>
  <si>
    <t>S2-EX-SW-RT-21-30-QY1.8-210421</t>
  </si>
  <si>
    <t>S3-EX-SW-RT-21-30-QY1.8-210421</t>
  </si>
  <si>
    <t>S4-EX-SW-RT-21-30-QY1.8-210421</t>
  </si>
  <si>
    <t>5..635</t>
  </si>
  <si>
    <t>45 C</t>
  </si>
  <si>
    <t>37 C</t>
  </si>
  <si>
    <t>21 C</t>
  </si>
  <si>
    <t>8 C</t>
  </si>
  <si>
    <t>Dry sample weight</t>
  </si>
  <si>
    <t>37 °C</t>
  </si>
  <si>
    <t>20 °C</t>
  </si>
  <si>
    <t>8 °C</t>
  </si>
  <si>
    <t>45 °C</t>
  </si>
  <si>
    <t>Comparing swelling behaviour at 4 different temps in 7 days</t>
  </si>
  <si>
    <t>EWC</t>
  </si>
  <si>
    <t>Equilibrium water content</t>
  </si>
  <si>
    <t>Vt/V0</t>
  </si>
  <si>
    <t>Normalised Volume fraction</t>
  </si>
  <si>
    <t>Average Equilibrium water content</t>
  </si>
  <si>
    <t>Average Normalised Volume fraction</t>
  </si>
  <si>
    <t>Comparing swelling behaviour at 4 different temps in 24 hours</t>
  </si>
  <si>
    <t>Normalised weight fraction</t>
  </si>
  <si>
    <t>Ms/M0</t>
  </si>
  <si>
    <t>Average Normalised weight fraction</t>
  </si>
  <si>
    <t>L</t>
  </si>
  <si>
    <t>W</t>
  </si>
  <si>
    <t>Mean</t>
  </si>
  <si>
    <t>Strain %</t>
  </si>
  <si>
    <t>Averages at 45 C</t>
  </si>
  <si>
    <t>Averages of 37 C</t>
  </si>
  <si>
    <t>Averages at 8 C</t>
  </si>
  <si>
    <t>Averages at 20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</si>
</sst>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"/>
    <numFmt numFmtId="166" formatCode="#,##0.000"/>
    <numFmt numFmtId="167" formatCode="0.0%"/>
    <numFmt numFmtId="168" formatCode="0.000%"/>
    <numFmt numFmtId="169" formatCode="0.0000"/>
    <numFmt numFmtId="170" formatCode="0.0000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5" fontId="0" fillId="0" borderId="0" xfId="0" applyNumberFormat="1"/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0" xfId="0" applyBorder="1" applyAlignment="1">
      <alignment horizontal="center" textRotation="90" readingOrder="1"/>
    </xf>
    <xf numFmtId="0" fontId="0" fillId="0" borderId="7" xfId="0" applyBorder="1" applyAlignment="1">
      <alignment horizontal="center" textRotation="90" readingOrder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/>
    <xf numFmtId="165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vertical="center"/>
    </xf>
    <xf numFmtId="0" fontId="0" fillId="0" borderId="6" xfId="0" applyBorder="1" applyAlignment="1">
      <alignment horizontal="center" textRotation="90" readingOrder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2" xfId="0" applyBorder="1"/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8" fontId="7" fillId="0" borderId="0" xfId="0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2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3" fillId="2" borderId="0" xfId="1" quotePrefix="1" applyFill="1"/>
    <xf numFmtId="0" fontId="3" fillId="3" borderId="0" xfId="1" quotePrefix="1" applyFill="1"/>
    <xf numFmtId="0" fontId="3" fillId="0" borderId="0" xfId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3" fillId="0" borderId="7" xfId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68" fontId="0" fillId="0" borderId="0" xfId="2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Border="1"/>
    <xf numFmtId="10" fontId="0" fillId="0" borderId="0" xfId="2" applyNumberFormat="1" applyFont="1" applyAlignment="1">
      <alignment horizontal="center" vertical="center"/>
    </xf>
    <xf numFmtId="169" fontId="0" fillId="0" borderId="0" xfId="2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0" xfId="2" applyNumberFormat="1" applyFont="1" applyBorder="1"/>
    <xf numFmtId="2" fontId="0" fillId="0" borderId="1" xfId="2" applyNumberFormat="1" applyFont="1" applyBorder="1"/>
    <xf numFmtId="164" fontId="0" fillId="0" borderId="1" xfId="0" applyNumberFormat="1" applyBorder="1" applyAlignment="1">
      <alignment horizontal="center"/>
    </xf>
    <xf numFmtId="170" fontId="0" fillId="0" borderId="0" xfId="0" applyNumberFormat="1"/>
    <xf numFmtId="164" fontId="0" fillId="0" borderId="6" xfId="0" applyNumberFormat="1" applyBorder="1" applyAlignment="1">
      <alignment horizontal="center" vertical="center"/>
    </xf>
    <xf numFmtId="165" fontId="0" fillId="0" borderId="0" xfId="0" applyNumberFormat="1" applyBorder="1"/>
    <xf numFmtId="0" fontId="0" fillId="0" borderId="0" xfId="0" applyAlignment="1">
      <alignment horizontal="center" textRotation="90" readingOrder="1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70" fontId="0" fillId="0" borderId="0" xfId="0" applyNumberFormat="1" applyBorder="1"/>
    <xf numFmtId="2" fontId="0" fillId="0" borderId="4" xfId="0" applyNumberFormat="1" applyBorder="1"/>
    <xf numFmtId="0" fontId="0" fillId="0" borderId="4" xfId="0" applyBorder="1"/>
    <xf numFmtId="2" fontId="0" fillId="0" borderId="0" xfId="0" applyNumberForma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9" fontId="0" fillId="0" borderId="0" xfId="0" applyNumberFormat="1"/>
    <xf numFmtId="169" fontId="0" fillId="4" borderId="0" xfId="0" applyNumberFormat="1" applyFill="1"/>
    <xf numFmtId="0" fontId="0" fillId="0" borderId="3" xfId="0" applyBorder="1" applyAlignment="1"/>
    <xf numFmtId="0" fontId="0" fillId="0" borderId="6" xfId="0" applyBorder="1" applyAlignment="1"/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0" fillId="0" borderId="7" xfId="0" applyNumberFormat="1" applyBorder="1"/>
    <xf numFmtId="164" fontId="0" fillId="0" borderId="8" xfId="0" applyNumberFormat="1" applyBorder="1"/>
    <xf numFmtId="2" fontId="0" fillId="0" borderId="9" xfId="0" applyNumberFormat="1" applyBorder="1"/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C9"/>
  <sheetViews>
    <sheetView workbookViewId="0">
      <selection activeCell="C11" sqref="C11"/>
    </sheetView>
  </sheetViews>
  <sheetFormatPr defaultRowHeight="13.8" x14ac:dyDescent="0.45"/>
  <cols>
    <col min="2" max="2" width="7" customWidth="1"/>
    <col min="3" max="3" width="16" bestFit="1" customWidth="1"/>
  </cols>
  <sheetData>
    <row r="2" spans="2:3" x14ac:dyDescent="0.45">
      <c r="B2" t="s">
        <v>37</v>
      </c>
      <c r="C2" t="s">
        <v>38</v>
      </c>
    </row>
    <row r="3" spans="2:3" x14ac:dyDescent="0.45">
      <c r="B3" t="s">
        <v>39</v>
      </c>
      <c r="C3" t="s">
        <v>40</v>
      </c>
    </row>
    <row r="4" spans="2:3" x14ac:dyDescent="0.45">
      <c r="B4" t="s">
        <v>41</v>
      </c>
      <c r="C4" t="s">
        <v>42</v>
      </c>
    </row>
    <row r="5" spans="2:3" x14ac:dyDescent="0.45">
      <c r="B5" t="s">
        <v>43</v>
      </c>
      <c r="C5" t="s">
        <v>44</v>
      </c>
    </row>
    <row r="6" spans="2:3" x14ac:dyDescent="0.45">
      <c r="B6" t="s">
        <v>45</v>
      </c>
      <c r="C6" t="s">
        <v>46</v>
      </c>
    </row>
    <row r="7" spans="2:3" x14ac:dyDescent="0.45">
      <c r="B7" t="s">
        <v>98</v>
      </c>
      <c r="C7" t="s">
        <v>99</v>
      </c>
    </row>
    <row r="8" spans="2:3" x14ac:dyDescent="0.45">
      <c r="B8" t="s">
        <v>60</v>
      </c>
      <c r="C8" t="s">
        <v>61</v>
      </c>
    </row>
    <row r="9" spans="2:3" x14ac:dyDescent="0.45">
      <c r="B9" t="s">
        <v>62</v>
      </c>
      <c r="C9" t="s">
        <v>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AE3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6" t="s">
        <v>102</v>
      </c>
      <c r="B1" s="97" t="s">
        <v>103</v>
      </c>
      <c r="C1" s="8"/>
    </row>
    <row r="2" spans="1:31" ht="14.1" x14ac:dyDescent="0.5">
      <c r="A2" s="1" t="s">
        <v>81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72" t="s">
        <v>0</v>
      </c>
      <c r="B4" s="72" t="s">
        <v>1</v>
      </c>
      <c r="C4" s="72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  <c r="O4" s="69" t="s">
        <v>14</v>
      </c>
      <c r="P4" s="69" t="s">
        <v>15</v>
      </c>
      <c r="Q4" s="69" t="s">
        <v>16</v>
      </c>
      <c r="Z4" s="60"/>
      <c r="AA4" s="60"/>
      <c r="AB4" s="60"/>
      <c r="AC4" s="60"/>
      <c r="AD4" s="60"/>
      <c r="AE4" s="60"/>
    </row>
    <row r="5" spans="1:31" x14ac:dyDescent="0.45">
      <c r="A5" s="5" t="s">
        <v>31</v>
      </c>
      <c r="B5" s="9" t="s">
        <v>67</v>
      </c>
      <c r="C5" s="75">
        <v>0.375</v>
      </c>
      <c r="D5" s="62">
        <v>20</v>
      </c>
      <c r="E5" s="62">
        <v>26</v>
      </c>
      <c r="F5" s="5">
        <v>37</v>
      </c>
      <c r="G5" s="5">
        <v>100</v>
      </c>
      <c r="H5" s="5" t="s">
        <v>18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T5" s="5"/>
      <c r="Z5" s="20"/>
      <c r="AA5" s="58"/>
      <c r="AB5" s="58"/>
      <c r="AC5" s="58"/>
      <c r="AD5" s="58"/>
      <c r="AE5" s="58"/>
    </row>
    <row r="6" spans="1:31" ht="14.1" x14ac:dyDescent="0.5">
      <c r="L6" s="1"/>
      <c r="M6" s="1"/>
      <c r="N6" s="1"/>
      <c r="O6" s="1"/>
      <c r="P6" s="1"/>
      <c r="Q6" s="24"/>
      <c r="Z6" s="20"/>
      <c r="AA6" s="58"/>
      <c r="AB6" s="58"/>
      <c r="AC6" s="58"/>
      <c r="AD6" s="59"/>
      <c r="AE6" s="59"/>
    </row>
    <row r="7" spans="1:31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A7" s="15"/>
      <c r="AC7" s="58"/>
      <c r="AD7" s="59"/>
      <c r="AE7" s="59"/>
    </row>
    <row r="8" spans="1:31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  <c r="AA8" s="25"/>
      <c r="AC8" s="58"/>
      <c r="AD8" s="59"/>
      <c r="AE8" s="59"/>
    </row>
    <row r="9" spans="1:31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  <c r="AA9" s="74"/>
      <c r="AC9" s="58"/>
      <c r="AD9" s="59"/>
      <c r="AE9" s="59"/>
    </row>
    <row r="10" spans="1:31" x14ac:dyDescent="0.45">
      <c r="A10" s="83">
        <v>0</v>
      </c>
      <c r="B10" s="86">
        <v>0.248</v>
      </c>
      <c r="C10" s="86">
        <v>0.248</v>
      </c>
      <c r="D10" s="86">
        <v>0.247</v>
      </c>
      <c r="E10" s="86">
        <f t="shared" ref="E10:E21" si="0">AVERAGE(B10:D10)</f>
        <v>0.24766666666666667</v>
      </c>
      <c r="F10" s="86">
        <f t="shared" ref="F10:F21" si="1">_xlfn.STDEV.S(B10:D10)</f>
        <v>5.7735026918962634E-4</v>
      </c>
      <c r="G10" s="85">
        <v>5.8179999999999996</v>
      </c>
      <c r="H10" s="85">
        <v>5.7679999999999998</v>
      </c>
      <c r="I10" s="85">
        <v>5.7679999999999998</v>
      </c>
      <c r="J10" s="87">
        <f>AVERAGE(G10:I10)</f>
        <v>5.7846666666666664</v>
      </c>
      <c r="K10" s="87">
        <f>_xlfn.STDEV.S(G10:I10)</f>
        <v>2.8867513459481187E-2</v>
      </c>
      <c r="L10" s="85">
        <v>5.8319999999999999</v>
      </c>
      <c r="M10" s="85">
        <v>5.8460000000000001</v>
      </c>
      <c r="N10" s="85">
        <v>5.8460000000000001</v>
      </c>
      <c r="O10" s="87">
        <f>AVERAGE(L10:N10)</f>
        <v>5.8413333333333339</v>
      </c>
      <c r="P10" s="87">
        <f>_xlfn.STDEV.S(L10:N10)</f>
        <v>8.0829037686548956E-3</v>
      </c>
      <c r="Q10" s="85">
        <v>10.202</v>
      </c>
      <c r="R10" s="85">
        <v>10.212</v>
      </c>
      <c r="S10" s="85">
        <v>10.224</v>
      </c>
      <c r="T10" s="88">
        <f>AVERAGE(Q10:S10)</f>
        <v>10.212666666666667</v>
      </c>
      <c r="U10" s="88">
        <f>_xlfn.STDEV.S(Q10:S10)</f>
        <v>1.1015141094572335E-2</v>
      </c>
      <c r="V10" s="88">
        <f>J10*O10*T10/1000</f>
        <v>0.34508770423881485</v>
      </c>
      <c r="W10" s="90"/>
      <c r="X10" s="91"/>
      <c r="Y10" s="92"/>
      <c r="Z10" s="93"/>
      <c r="AA10" s="58"/>
      <c r="AB10" s="58"/>
      <c r="AC10" s="58"/>
      <c r="AD10" s="59"/>
      <c r="AE10" s="59"/>
    </row>
    <row r="11" spans="1:31" x14ac:dyDescent="0.45">
      <c r="A11" s="83">
        <v>1.5</v>
      </c>
      <c r="B11" s="86">
        <v>0.24099999999999999</v>
      </c>
      <c r="C11" s="86">
        <v>0.24199999999999999</v>
      </c>
      <c r="D11" s="86">
        <v>0.24099999999999999</v>
      </c>
      <c r="E11" s="86">
        <f t="shared" si="0"/>
        <v>0.24133333333333332</v>
      </c>
      <c r="F11" s="86">
        <f t="shared" si="1"/>
        <v>5.7735026918962634E-4</v>
      </c>
      <c r="G11" s="85">
        <v>5.766</v>
      </c>
      <c r="H11" s="85">
        <v>5.8019999999999996</v>
      </c>
      <c r="I11" s="85">
        <v>5.7670000000000003</v>
      </c>
      <c r="J11" s="87">
        <f t="shared" ref="J11:J21" si="2">AVERAGE(G11:I11)</f>
        <v>5.7783333333333333</v>
      </c>
      <c r="K11" s="87">
        <f t="shared" ref="K11:K21" si="3">_xlfn.STDEV.S(G11:I11)</f>
        <v>2.0502032419575378E-2</v>
      </c>
      <c r="L11" s="85">
        <v>5.8120000000000003</v>
      </c>
      <c r="M11" s="85">
        <v>5.8049999999999997</v>
      </c>
      <c r="N11" s="85">
        <v>5.7690000000000001</v>
      </c>
      <c r="O11" s="87">
        <f t="shared" ref="O11:O21" si="4">AVERAGE(L11:N11)</f>
        <v>5.7953333333333346</v>
      </c>
      <c r="P11" s="87">
        <f t="shared" ref="P11:P21" si="5">_xlfn.STDEV.S(L11:N11)</f>
        <v>2.3072349974229581E-2</v>
      </c>
      <c r="Q11" s="85">
        <v>10.071999999999999</v>
      </c>
      <c r="R11" s="85">
        <v>10.073</v>
      </c>
      <c r="S11" s="85">
        <v>10.084</v>
      </c>
      <c r="T11" s="88">
        <f t="shared" ref="T11:T21" si="6">AVERAGE(Q11:S11)</f>
        <v>10.076333333333332</v>
      </c>
      <c r="U11" s="88">
        <f t="shared" ref="U11:U21" si="7">_xlfn.STDEV.S(Q11:S11)</f>
        <v>6.6583281184793494E-3</v>
      </c>
      <c r="V11" s="88">
        <f t="shared" ref="V11:V21" si="8">J11*O11*T11/1000</f>
        <v>0.33742988018481485</v>
      </c>
      <c r="W11" s="90"/>
      <c r="X11" s="91"/>
      <c r="Y11" s="92"/>
      <c r="Z11" s="94"/>
      <c r="AA11" s="59"/>
      <c r="AB11" s="58"/>
      <c r="AC11" s="58"/>
      <c r="AD11" s="58"/>
      <c r="AE11" s="58"/>
    </row>
    <row r="12" spans="1:31" x14ac:dyDescent="0.45">
      <c r="A12" s="83">
        <v>3</v>
      </c>
      <c r="B12" s="86">
        <v>0.24099999999999999</v>
      </c>
      <c r="C12" s="86">
        <v>0.24099999999999999</v>
      </c>
      <c r="D12" s="86">
        <v>0.24099999999999999</v>
      </c>
      <c r="E12" s="86">
        <f t="shared" si="0"/>
        <v>0.24099999999999999</v>
      </c>
      <c r="F12" s="86">
        <f t="shared" si="1"/>
        <v>0</v>
      </c>
      <c r="G12" s="85">
        <v>5.673</v>
      </c>
      <c r="H12" s="85">
        <v>5.6829999999999998</v>
      </c>
      <c r="I12" s="85">
        <v>5.7409999999999997</v>
      </c>
      <c r="J12" s="87">
        <f t="shared" si="2"/>
        <v>5.6990000000000007</v>
      </c>
      <c r="K12" s="87">
        <f t="shared" si="3"/>
        <v>3.6715119501371463E-2</v>
      </c>
      <c r="L12" s="85">
        <v>5.7160000000000002</v>
      </c>
      <c r="M12" s="85">
        <v>5.7210000000000001</v>
      </c>
      <c r="N12" s="85">
        <v>5.718</v>
      </c>
      <c r="O12" s="87">
        <f t="shared" si="4"/>
        <v>5.7183333333333337</v>
      </c>
      <c r="P12" s="87">
        <f t="shared" si="5"/>
        <v>2.5166114784235414E-3</v>
      </c>
      <c r="Q12" s="85">
        <v>10.042999999999999</v>
      </c>
      <c r="R12" s="85">
        <v>10.023999999999999</v>
      </c>
      <c r="S12" s="85">
        <v>10.055999999999999</v>
      </c>
      <c r="T12" s="88">
        <f t="shared" si="6"/>
        <v>10.040999999999999</v>
      </c>
      <c r="U12" s="88">
        <f t="shared" si="7"/>
        <v>1.6093476939431101E-2</v>
      </c>
      <c r="V12" s="88">
        <f t="shared" si="8"/>
        <v>0.32722395671500004</v>
      </c>
      <c r="W12" s="90"/>
      <c r="X12" s="91"/>
      <c r="Y12" s="92"/>
      <c r="Z12" s="94"/>
      <c r="AA12" s="57"/>
      <c r="AB12" s="57"/>
      <c r="AC12" s="57"/>
      <c r="AD12" s="57"/>
      <c r="AE12" s="57"/>
    </row>
    <row r="13" spans="1:31" x14ac:dyDescent="0.45">
      <c r="A13" s="83">
        <v>4.5</v>
      </c>
      <c r="B13" s="86">
        <v>0.23899999999999999</v>
      </c>
      <c r="C13" s="86">
        <v>0.23899999999999999</v>
      </c>
      <c r="D13" s="86">
        <v>0.23799999999999999</v>
      </c>
      <c r="E13" s="86">
        <f t="shared" si="0"/>
        <v>0.23866666666666667</v>
      </c>
      <c r="F13" s="86">
        <f t="shared" si="1"/>
        <v>5.7735026918962634E-4</v>
      </c>
      <c r="G13" s="85">
        <v>5.665</v>
      </c>
      <c r="H13" s="85">
        <v>5.6829999999999998</v>
      </c>
      <c r="I13" s="85">
        <v>5.6829999999999998</v>
      </c>
      <c r="J13" s="87">
        <f t="shared" si="2"/>
        <v>5.6769999999999996</v>
      </c>
      <c r="K13" s="87">
        <f t="shared" si="3"/>
        <v>1.0392304845413146E-2</v>
      </c>
      <c r="L13" s="85">
        <v>5.67</v>
      </c>
      <c r="M13" s="85">
        <v>5.76</v>
      </c>
      <c r="N13" s="85">
        <v>5.7350000000000003</v>
      </c>
      <c r="O13" s="87">
        <f t="shared" si="4"/>
        <v>5.7216666666666667</v>
      </c>
      <c r="P13" s="87">
        <f t="shared" si="5"/>
        <v>4.6457866215887843E-2</v>
      </c>
      <c r="Q13" s="85">
        <v>9.9960000000000004</v>
      </c>
      <c r="R13" s="85">
        <v>9.9960000000000004</v>
      </c>
      <c r="S13" s="85">
        <v>9.9960000000000004</v>
      </c>
      <c r="T13" s="88">
        <f t="shared" si="6"/>
        <v>9.9960000000000004</v>
      </c>
      <c r="U13" s="88">
        <f t="shared" si="7"/>
        <v>0</v>
      </c>
      <c r="V13" s="88">
        <f t="shared" si="8"/>
        <v>0.32468908905999999</v>
      </c>
      <c r="W13" s="90"/>
      <c r="X13" s="91"/>
      <c r="Y13" s="92"/>
      <c r="Z13" s="94"/>
      <c r="AA13" s="57"/>
      <c r="AB13" s="57"/>
      <c r="AC13" s="57"/>
      <c r="AD13" s="57"/>
      <c r="AE13" s="57"/>
    </row>
    <row r="14" spans="1:31" x14ac:dyDescent="0.45">
      <c r="A14" s="83">
        <v>6</v>
      </c>
      <c r="B14" s="86">
        <v>0.23799999999999999</v>
      </c>
      <c r="C14" s="86">
        <v>0.23799999999999999</v>
      </c>
      <c r="D14" s="86">
        <v>0.23899999999999999</v>
      </c>
      <c r="E14" s="86">
        <f t="shared" si="0"/>
        <v>0.23833333333333331</v>
      </c>
      <c r="F14" s="86">
        <f t="shared" si="1"/>
        <v>5.7735026918962634E-4</v>
      </c>
      <c r="G14" s="87">
        <v>5.7069999999999999</v>
      </c>
      <c r="H14" s="87">
        <v>5.6920000000000002</v>
      </c>
      <c r="I14" s="87">
        <v>5.6920000000000002</v>
      </c>
      <c r="J14" s="87">
        <f t="shared" si="2"/>
        <v>5.6970000000000001</v>
      </c>
      <c r="K14" s="87">
        <f t="shared" si="3"/>
        <v>8.6602540378442009E-3</v>
      </c>
      <c r="L14" s="86">
        <v>5.7050000000000001</v>
      </c>
      <c r="M14" s="86">
        <v>5.7039999999999997</v>
      </c>
      <c r="N14" s="86">
        <v>5.718</v>
      </c>
      <c r="O14" s="87">
        <f t="shared" si="4"/>
        <v>5.7089999999999996</v>
      </c>
      <c r="P14" s="87">
        <f t="shared" si="5"/>
        <v>7.8102496759067039E-3</v>
      </c>
      <c r="Q14" s="86">
        <v>9.9960000000000004</v>
      </c>
      <c r="R14" s="86">
        <v>9.9649999999999999</v>
      </c>
      <c r="S14" s="86">
        <v>10.007</v>
      </c>
      <c r="T14" s="88">
        <f t="shared" si="6"/>
        <v>9.9893333333333327</v>
      </c>
      <c r="U14" s="88">
        <f t="shared" si="7"/>
        <v>2.1779194965226192E-2</v>
      </c>
      <c r="V14" s="88">
        <f t="shared" si="8"/>
        <v>0.32489480548799998</v>
      </c>
      <c r="W14" s="90"/>
      <c r="X14" s="91"/>
      <c r="Y14" s="92"/>
      <c r="Z14" s="95"/>
    </row>
    <row r="15" spans="1:31" x14ac:dyDescent="0.45">
      <c r="A15" s="83">
        <v>24</v>
      </c>
      <c r="B15" s="86">
        <v>0.23499999999999999</v>
      </c>
      <c r="C15" s="86">
        <v>0.23499999999999999</v>
      </c>
      <c r="D15" s="86">
        <v>0.23499999999999999</v>
      </c>
      <c r="E15" s="86">
        <f t="shared" si="0"/>
        <v>0.23499999999999999</v>
      </c>
      <c r="F15" s="86">
        <f t="shared" si="1"/>
        <v>0</v>
      </c>
      <c r="G15" s="87">
        <v>5.6920000000000002</v>
      </c>
      <c r="H15" s="87">
        <v>5.6980000000000004</v>
      </c>
      <c r="I15" s="87">
        <v>5.6689999999999996</v>
      </c>
      <c r="J15" s="87">
        <f t="shared" si="2"/>
        <v>5.6863333333333337</v>
      </c>
      <c r="K15" s="87">
        <f t="shared" si="3"/>
        <v>1.530795000427379E-2</v>
      </c>
      <c r="L15" s="86" t="s">
        <v>112</v>
      </c>
      <c r="M15" s="86">
        <v>5.6180000000000003</v>
      </c>
      <c r="N15" s="86">
        <v>5.7039999999999997</v>
      </c>
      <c r="O15" s="87">
        <f t="shared" si="4"/>
        <v>5.6609999999999996</v>
      </c>
      <c r="P15" s="87">
        <f t="shared" si="5"/>
        <v>6.081118318204267E-2</v>
      </c>
      <c r="Q15" s="86">
        <v>9.9480000000000004</v>
      </c>
      <c r="R15" s="86">
        <v>9.9610000000000003</v>
      </c>
      <c r="S15" s="86">
        <v>9.9580000000000002</v>
      </c>
      <c r="T15" s="88">
        <f t="shared" si="6"/>
        <v>9.9556666666666658</v>
      </c>
      <c r="U15" s="88">
        <f t="shared" si="7"/>
        <v>6.8068592855539704E-3</v>
      </c>
      <c r="V15" s="88">
        <f t="shared" si="8"/>
        <v>0.32047622523699998</v>
      </c>
      <c r="W15" s="90"/>
      <c r="X15" s="91"/>
      <c r="Y15" s="92"/>
      <c r="Z15" s="95"/>
    </row>
    <row r="16" spans="1:31" x14ac:dyDescent="0.45">
      <c r="A16" s="83">
        <v>48</v>
      </c>
      <c r="B16" s="86">
        <v>0.23300000000000001</v>
      </c>
      <c r="C16" s="86">
        <v>0.23300000000000001</v>
      </c>
      <c r="D16" s="86">
        <v>0.23300000000000001</v>
      </c>
      <c r="E16" s="86">
        <f t="shared" si="0"/>
        <v>0.23300000000000001</v>
      </c>
      <c r="F16" s="86">
        <f t="shared" si="1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7" x14ac:dyDescent="0.45">
      <c r="A17" s="83">
        <v>72</v>
      </c>
      <c r="B17" s="86">
        <v>0.23499999999999999</v>
      </c>
      <c r="C17" s="86">
        <v>0.23499999999999999</v>
      </c>
      <c r="D17" s="86">
        <v>0.23499999999999999</v>
      </c>
      <c r="E17" s="86">
        <f t="shared" si="0"/>
        <v>0.23499999999999999</v>
      </c>
      <c r="F17" s="86">
        <f t="shared" si="1"/>
        <v>0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7" x14ac:dyDescent="0.45">
      <c r="A18" s="83">
        <v>96</v>
      </c>
      <c r="B18" s="86">
        <v>0.23400000000000001</v>
      </c>
      <c r="C18" s="86">
        <v>0.23400000000000001</v>
      </c>
      <c r="D18" s="86">
        <v>0.23400000000000001</v>
      </c>
      <c r="E18" s="86">
        <f t="shared" si="0"/>
        <v>0.23400000000000001</v>
      </c>
      <c r="F18" s="86">
        <f t="shared" si="1"/>
        <v>0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7" x14ac:dyDescent="0.45">
      <c r="A19" s="83">
        <v>120</v>
      </c>
      <c r="B19" s="86">
        <v>0.23499999999999999</v>
      </c>
      <c r="C19" s="86">
        <v>0.23499999999999999</v>
      </c>
      <c r="D19" s="86">
        <v>0.23499999999999999</v>
      </c>
      <c r="E19" s="86">
        <f t="shared" si="0"/>
        <v>0.23499999999999999</v>
      </c>
      <c r="F19" s="86">
        <f t="shared" si="1"/>
        <v>0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7" x14ac:dyDescent="0.45">
      <c r="A20" s="83">
        <v>144</v>
      </c>
      <c r="B20" s="86">
        <v>0.23400000000000001</v>
      </c>
      <c r="C20" s="86">
        <v>0.23400000000000001</v>
      </c>
      <c r="D20" s="86">
        <v>0.23400000000000001</v>
      </c>
      <c r="E20" s="86">
        <f t="shared" si="0"/>
        <v>0.23400000000000001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7" x14ac:dyDescent="0.45">
      <c r="A21" s="83">
        <v>168</v>
      </c>
      <c r="B21" s="86">
        <v>0.23499999999999999</v>
      </c>
      <c r="C21" s="86">
        <v>0.23499999999999999</v>
      </c>
      <c r="D21" s="86">
        <v>0.23499999999999999</v>
      </c>
      <c r="E21" s="86">
        <f t="shared" si="0"/>
        <v>0.23499999999999999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7" x14ac:dyDescent="0.45"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7" x14ac:dyDescent="0.45">
      <c r="I23" s="13"/>
      <c r="J23" s="156">
        <f>(J15-J10)/J10*100</f>
        <v>-1.6998962775152597</v>
      </c>
      <c r="K23" s="156"/>
      <c r="L23" s="156"/>
      <c r="M23" s="156"/>
      <c r="N23" s="156"/>
      <c r="O23" s="156">
        <f t="shared" ref="O23:V23" si="9">(O15-O10)/O10*100</f>
        <v>-3.087194704405404</v>
      </c>
      <c r="P23" s="156"/>
      <c r="Q23" s="156"/>
      <c r="R23" s="156"/>
      <c r="S23" s="156"/>
      <c r="T23" s="156">
        <f t="shared" si="9"/>
        <v>-2.5164827991383389</v>
      </c>
      <c r="U23" s="156"/>
      <c r="V23" s="156">
        <f t="shared" si="9"/>
        <v>-7.1319489797824609</v>
      </c>
      <c r="W23" s="13"/>
      <c r="X23" s="13"/>
      <c r="Y23" s="13"/>
    </row>
    <row r="24" spans="1:27" x14ac:dyDescent="0.45">
      <c r="A24" s="5"/>
      <c r="B24" s="5"/>
      <c r="C24" s="5"/>
      <c r="D24" s="74"/>
      <c r="E24" s="35"/>
      <c r="F24" s="52"/>
      <c r="G24" s="52"/>
      <c r="H24" s="52"/>
      <c r="I24" s="74"/>
      <c r="J24" s="74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  <c r="Y24" s="74"/>
      <c r="Z24" s="5"/>
      <c r="AA24" s="5"/>
    </row>
    <row r="25" spans="1:27" x14ac:dyDescent="0.45">
      <c r="A25" s="5"/>
      <c r="B25" s="16"/>
      <c r="C25" s="16"/>
      <c r="D25" s="35"/>
      <c r="E25" s="53"/>
      <c r="F25" s="35"/>
      <c r="G25" s="35"/>
      <c r="H25" s="35"/>
      <c r="I25" s="16"/>
      <c r="J25" s="16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  <c r="Y25" s="5"/>
      <c r="Z25" s="5"/>
      <c r="AA25" s="5"/>
    </row>
    <row r="26" spans="1:27" x14ac:dyDescent="0.45">
      <c r="A26" s="5"/>
      <c r="B26" s="16"/>
      <c r="C26" s="16"/>
      <c r="D26" s="35"/>
      <c r="E26" s="35"/>
      <c r="F26" s="26"/>
      <c r="G26" s="26"/>
      <c r="H26" s="26"/>
      <c r="I26" s="10"/>
      <c r="J26" s="10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  <c r="Y26" s="5"/>
      <c r="Z26" s="5"/>
      <c r="AA26" s="5"/>
    </row>
    <row r="27" spans="1:27" x14ac:dyDescent="0.45">
      <c r="E27" s="74"/>
      <c r="F27" s="26"/>
      <c r="G27" s="26"/>
      <c r="H27" s="26"/>
      <c r="I27" s="10"/>
      <c r="J27" s="10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  <c r="Y27" s="5"/>
      <c r="Z27" s="5"/>
      <c r="AA27" s="5"/>
    </row>
    <row r="28" spans="1:27" x14ac:dyDescent="0.45">
      <c r="F28" s="10"/>
      <c r="G28" s="10"/>
      <c r="H28" s="10"/>
      <c r="I28" s="10"/>
      <c r="J28" s="10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7" x14ac:dyDescent="0.45">
      <c r="F29" s="10"/>
      <c r="G29" s="10"/>
      <c r="H29" s="10"/>
      <c r="I29" s="10"/>
      <c r="J29" s="10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  <row r="30" spans="1:27" x14ac:dyDescent="0.45">
      <c r="F30" s="10"/>
      <c r="G30" s="10"/>
      <c r="H30" s="10"/>
      <c r="I30" s="10"/>
      <c r="J30" s="10"/>
    </row>
    <row r="31" spans="1:27" x14ac:dyDescent="0.45">
      <c r="F31" s="10"/>
      <c r="G31" s="10"/>
      <c r="H31" s="10"/>
      <c r="I31" s="10"/>
      <c r="J31" s="10"/>
    </row>
    <row r="32" spans="1:27" x14ac:dyDescent="0.45">
      <c r="F32" s="10"/>
      <c r="G32" s="10"/>
      <c r="H32" s="10"/>
      <c r="I32" s="10"/>
      <c r="J32" s="10"/>
    </row>
    <row r="33" spans="6:10" x14ac:dyDescent="0.45">
      <c r="F33" s="10"/>
      <c r="G33" s="10"/>
      <c r="H33" s="10"/>
      <c r="I33" s="10"/>
      <c r="J33" s="10"/>
    </row>
    <row r="34" spans="6:10" x14ac:dyDescent="0.45">
      <c r="F34" s="10"/>
      <c r="G34" s="10"/>
      <c r="H34" s="10"/>
      <c r="I34" s="10"/>
      <c r="J34" s="10"/>
    </row>
    <row r="35" spans="6:10" x14ac:dyDescent="0.45">
      <c r="F35" s="10"/>
      <c r="G35" s="10"/>
      <c r="H35" s="10"/>
      <c r="I35" s="10"/>
      <c r="J35" s="10"/>
    </row>
    <row r="36" spans="6:10" x14ac:dyDescent="0.45">
      <c r="F36" s="10"/>
      <c r="G36" s="10"/>
      <c r="H36" s="10"/>
      <c r="I36" s="10"/>
      <c r="J36" s="10"/>
    </row>
    <row r="37" spans="6:10" x14ac:dyDescent="0.45">
      <c r="F37" s="10"/>
      <c r="G37" s="10"/>
      <c r="H37" s="10"/>
      <c r="I37" s="10"/>
      <c r="J37" s="10"/>
    </row>
    <row r="38" spans="6:10" x14ac:dyDescent="0.45">
      <c r="F38" s="10"/>
      <c r="G38" s="10"/>
      <c r="H38" s="10"/>
      <c r="I38" s="10"/>
      <c r="J38" s="10"/>
    </row>
    <row r="39" spans="6:10" x14ac:dyDescent="0.45">
      <c r="F39" s="10"/>
      <c r="G39" s="10"/>
      <c r="H39" s="10"/>
      <c r="I39" s="10"/>
      <c r="J39" s="10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900-000000000000}"/>
    <hyperlink ref="B1" location="'Calculations file'!A1" display="'Calculations file'!A1" xr:uid="{00000000-0004-0000-0900-000001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AE41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6" t="s">
        <v>102</v>
      </c>
      <c r="B1" s="97" t="s">
        <v>103</v>
      </c>
      <c r="C1" s="8"/>
    </row>
    <row r="2" spans="1:31" ht="14.1" x14ac:dyDescent="0.5">
      <c r="A2" s="1" t="s">
        <v>80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72" t="s">
        <v>0</v>
      </c>
      <c r="B4" s="72" t="s">
        <v>1</v>
      </c>
      <c r="C4" s="72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  <c r="O4" s="69" t="s">
        <v>14</v>
      </c>
      <c r="P4" s="69" t="s">
        <v>15</v>
      </c>
      <c r="Q4" s="69" t="s">
        <v>16</v>
      </c>
      <c r="Z4" s="60"/>
      <c r="AA4" s="60"/>
      <c r="AB4" s="60"/>
      <c r="AC4" s="60"/>
      <c r="AD4" s="60"/>
      <c r="AE4" s="60"/>
    </row>
    <row r="5" spans="1:31" x14ac:dyDescent="0.45">
      <c r="A5" s="5" t="s">
        <v>66</v>
      </c>
      <c r="B5" s="9" t="s">
        <v>67</v>
      </c>
      <c r="C5" s="75">
        <v>0.375</v>
      </c>
      <c r="D5" s="62">
        <v>20</v>
      </c>
      <c r="E5" s="62">
        <v>26</v>
      </c>
      <c r="F5" s="5">
        <v>37</v>
      </c>
      <c r="G5" s="5">
        <v>100</v>
      </c>
      <c r="H5" s="5" t="s">
        <v>18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T5" s="5"/>
      <c r="Z5" s="20"/>
      <c r="AA5" s="58"/>
      <c r="AB5" s="58"/>
      <c r="AC5" s="58"/>
      <c r="AD5" s="58"/>
      <c r="AE5" s="58"/>
    </row>
    <row r="6" spans="1:31" ht="14.1" x14ac:dyDescent="0.5">
      <c r="L6" s="1"/>
      <c r="M6" s="1"/>
      <c r="N6" s="1"/>
      <c r="O6" s="1"/>
      <c r="P6" s="1"/>
      <c r="Q6" s="24"/>
      <c r="Z6" s="20"/>
      <c r="AA6" s="58"/>
      <c r="AB6" s="58"/>
      <c r="AC6" s="58"/>
      <c r="AD6" s="59"/>
      <c r="AE6" s="59"/>
    </row>
    <row r="7" spans="1:31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A7" s="15"/>
      <c r="AC7" s="58"/>
      <c r="AD7" s="59"/>
      <c r="AE7" s="59"/>
    </row>
    <row r="8" spans="1:31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  <c r="AA8" s="25"/>
      <c r="AC8" s="58"/>
      <c r="AD8" s="59"/>
      <c r="AE8" s="59"/>
    </row>
    <row r="9" spans="1:31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  <c r="AA9" s="74"/>
      <c r="AC9" s="58"/>
      <c r="AD9" s="59"/>
      <c r="AE9" s="59"/>
    </row>
    <row r="10" spans="1:31" x14ac:dyDescent="0.45">
      <c r="A10" s="83">
        <v>0</v>
      </c>
      <c r="B10" s="86">
        <v>0.248</v>
      </c>
      <c r="C10" s="86">
        <v>0.248</v>
      </c>
      <c r="D10" s="86">
        <v>0.247</v>
      </c>
      <c r="E10" s="86">
        <f t="shared" ref="E10:E21" si="0">AVERAGE(B10:D10)</f>
        <v>0.24766666666666667</v>
      </c>
      <c r="F10" s="86">
        <f t="shared" ref="F10:F21" si="1">_xlfn.STDEV.S(B10:D10)</f>
        <v>5.7735026918962634E-4</v>
      </c>
      <c r="G10" s="85">
        <v>5.7039999999999997</v>
      </c>
      <c r="H10" s="85">
        <v>5.7709999999999999</v>
      </c>
      <c r="I10" s="85">
        <v>5.8159999999999998</v>
      </c>
      <c r="J10" s="87">
        <f>AVERAGE(G10:I10)</f>
        <v>5.7636666666666665</v>
      </c>
      <c r="K10" s="87">
        <f>_xlfn.STDEV.S(G10:I10)</f>
        <v>5.6358968526165738E-2</v>
      </c>
      <c r="L10" s="85">
        <v>5.8159999999999998</v>
      </c>
      <c r="M10" s="85">
        <v>5.8070000000000004</v>
      </c>
      <c r="N10" s="85">
        <v>5.859</v>
      </c>
      <c r="O10" s="87">
        <f>AVERAGE(L10:N10)</f>
        <v>5.8273333333333328</v>
      </c>
      <c r="P10" s="87">
        <f>_xlfn.STDEV.S(L10:N10)</f>
        <v>2.7790885796126163E-2</v>
      </c>
      <c r="Q10" s="85">
        <v>10.48</v>
      </c>
      <c r="R10" s="85">
        <v>10.426</v>
      </c>
      <c r="S10" s="85">
        <v>10.445</v>
      </c>
      <c r="T10" s="88">
        <f>AVERAGE(Q10:S10)</f>
        <v>10.450333333333333</v>
      </c>
      <c r="U10" s="88">
        <f>_xlfn.STDEV.S(Q10:S10)</f>
        <v>2.7392213005402479E-2</v>
      </c>
      <c r="V10" s="88">
        <f>J10*O10*T10/1000</f>
        <v>0.35099332759118518</v>
      </c>
      <c r="W10" s="90"/>
      <c r="X10" s="91"/>
      <c r="Y10" s="92"/>
      <c r="Z10" s="93"/>
      <c r="AA10" s="58"/>
      <c r="AB10" s="58"/>
      <c r="AC10" s="58"/>
      <c r="AD10" s="59"/>
      <c r="AE10" s="59"/>
    </row>
    <row r="11" spans="1:31" x14ac:dyDescent="0.45">
      <c r="A11" s="83">
        <v>1.5</v>
      </c>
      <c r="B11" s="86">
        <v>0.23899999999999999</v>
      </c>
      <c r="C11" s="86">
        <v>0.23899999999999999</v>
      </c>
      <c r="D11" s="86">
        <v>0.23899999999999999</v>
      </c>
      <c r="E11" s="86">
        <f t="shared" si="0"/>
        <v>0.23899999999999999</v>
      </c>
      <c r="F11" s="86">
        <f t="shared" si="1"/>
        <v>0</v>
      </c>
      <c r="G11" s="85">
        <v>5.7119999999999997</v>
      </c>
      <c r="H11" s="85">
        <v>5.7409999999999997</v>
      </c>
      <c r="I11" s="85">
        <v>5.7450000000000001</v>
      </c>
      <c r="J11" s="87">
        <f t="shared" ref="J11:J21" si="2">AVERAGE(G11:I11)</f>
        <v>5.7326666666666668</v>
      </c>
      <c r="K11" s="87">
        <f t="shared" ref="K11:K21" si="3">_xlfn.STDEV.S(G11:I11)</f>
        <v>1.8009256878986902E-2</v>
      </c>
      <c r="L11" s="85">
        <v>5.7679999999999998</v>
      </c>
      <c r="M11" s="85">
        <v>5.758</v>
      </c>
      <c r="N11" s="85">
        <v>5.7480000000000002</v>
      </c>
      <c r="O11" s="87">
        <f t="shared" ref="O11:O21" si="4">AVERAGE(L11:N11)</f>
        <v>5.758</v>
      </c>
      <c r="P11" s="87">
        <f t="shared" ref="P11:P21" si="5">_xlfn.STDEV.S(L11:N11)</f>
        <v>9.9999999999997868E-3</v>
      </c>
      <c r="Q11" s="85">
        <v>10.167999999999999</v>
      </c>
      <c r="R11" s="85">
        <v>10.233000000000001</v>
      </c>
      <c r="S11" s="85">
        <v>10.222</v>
      </c>
      <c r="T11" s="88">
        <f t="shared" ref="T11:T21" si="6">AVERAGE(Q11:S11)</f>
        <v>10.207666666666666</v>
      </c>
      <c r="U11" s="88">
        <f t="shared" ref="U11:U21" si="7">_xlfn.STDEV.S(Q11:S11)</f>
        <v>3.478984526170488E-2</v>
      </c>
      <c r="V11" s="88">
        <f t="shared" ref="V11:V21" si="8">J11*O11*T11/1000</f>
        <v>0.3369417522591111</v>
      </c>
      <c r="W11" s="90"/>
      <c r="X11" s="91"/>
      <c r="Y11" s="92"/>
      <c r="Z11" s="94"/>
      <c r="AA11" s="59"/>
      <c r="AB11" s="58"/>
      <c r="AC11" s="58"/>
      <c r="AD11" s="58"/>
      <c r="AE11" s="58"/>
    </row>
    <row r="12" spans="1:31" x14ac:dyDescent="0.45">
      <c r="A12" s="83">
        <v>3</v>
      </c>
      <c r="B12" s="86">
        <v>0.23899999999999999</v>
      </c>
      <c r="C12" s="86">
        <v>0.23899999999999999</v>
      </c>
      <c r="D12" s="86">
        <v>0.23899999999999999</v>
      </c>
      <c r="E12" s="86">
        <f t="shared" si="0"/>
        <v>0.23899999999999999</v>
      </c>
      <c r="F12" s="86">
        <f t="shared" si="1"/>
        <v>0</v>
      </c>
      <c r="G12" s="85">
        <v>5.7039999999999997</v>
      </c>
      <c r="H12" s="85">
        <v>5.68</v>
      </c>
      <c r="I12" s="85">
        <v>5.6980000000000004</v>
      </c>
      <c r="J12" s="87">
        <f t="shared" si="2"/>
        <v>5.694</v>
      </c>
      <c r="K12" s="87">
        <f t="shared" si="3"/>
        <v>1.2489995996796914E-2</v>
      </c>
      <c r="L12" s="85">
        <v>5.6360000000000001</v>
      </c>
      <c r="M12" s="85">
        <v>5.7270000000000003</v>
      </c>
      <c r="N12" s="85">
        <v>5.72</v>
      </c>
      <c r="O12" s="87">
        <f t="shared" si="4"/>
        <v>5.6943333333333328</v>
      </c>
      <c r="P12" s="87">
        <f t="shared" si="5"/>
        <v>5.0639246966491615E-2</v>
      </c>
      <c r="Q12" s="85">
        <v>10.116</v>
      </c>
      <c r="R12" s="85">
        <v>10.106</v>
      </c>
      <c r="S12" s="85">
        <v>10.071999999999999</v>
      </c>
      <c r="T12" s="88">
        <f t="shared" si="6"/>
        <v>10.098000000000001</v>
      </c>
      <c r="U12" s="88">
        <f t="shared" si="7"/>
        <v>2.3065125189341899E-2</v>
      </c>
      <c r="V12" s="88">
        <f t="shared" si="8"/>
        <v>0.32741284633200002</v>
      </c>
      <c r="W12" s="90"/>
      <c r="X12" s="91"/>
      <c r="Y12" s="92"/>
      <c r="Z12" s="94"/>
      <c r="AA12" s="57"/>
      <c r="AB12" s="57"/>
      <c r="AC12" s="57"/>
      <c r="AD12" s="57"/>
      <c r="AE12" s="57"/>
    </row>
    <row r="13" spans="1:31" x14ac:dyDescent="0.45">
      <c r="A13" s="83">
        <v>4.5</v>
      </c>
      <c r="B13" s="86">
        <v>0.23699999999999999</v>
      </c>
      <c r="C13" s="86">
        <v>0.23699999999999999</v>
      </c>
      <c r="D13" s="86">
        <v>0.23599999999999999</v>
      </c>
      <c r="E13" s="86">
        <f t="shared" si="0"/>
        <v>0.23666666666666666</v>
      </c>
      <c r="F13" s="86">
        <f t="shared" si="1"/>
        <v>5.7735026918962634E-4</v>
      </c>
      <c r="G13" s="85">
        <v>5.6479999999999997</v>
      </c>
      <c r="H13" s="85">
        <v>5.6440000000000001</v>
      </c>
      <c r="I13" s="85">
        <v>5.6159999999999997</v>
      </c>
      <c r="J13" s="87">
        <f t="shared" si="2"/>
        <v>5.6360000000000001</v>
      </c>
      <c r="K13" s="87">
        <f t="shared" si="3"/>
        <v>1.7435595774162812E-2</v>
      </c>
      <c r="L13" s="85">
        <v>5.6630000000000003</v>
      </c>
      <c r="M13" s="85">
        <v>5.6379999999999999</v>
      </c>
      <c r="N13" s="85">
        <v>5.6820000000000004</v>
      </c>
      <c r="O13" s="87">
        <f t="shared" si="4"/>
        <v>5.6610000000000005</v>
      </c>
      <c r="P13" s="87">
        <f t="shared" si="5"/>
        <v>2.2068076490714156E-2</v>
      </c>
      <c r="Q13" s="85">
        <v>10.007999999999999</v>
      </c>
      <c r="R13" s="85">
        <v>10.018000000000001</v>
      </c>
      <c r="S13" s="85">
        <v>10.015000000000001</v>
      </c>
      <c r="T13" s="88">
        <f t="shared" si="6"/>
        <v>10.013666666666667</v>
      </c>
      <c r="U13" s="88">
        <f t="shared" si="7"/>
        <v>5.1316014394477329E-3</v>
      </c>
      <c r="V13" s="88">
        <f t="shared" si="8"/>
        <v>0.31949000041200004</v>
      </c>
      <c r="W13" s="90"/>
      <c r="X13" s="91"/>
      <c r="Y13" s="92"/>
      <c r="Z13" s="94"/>
      <c r="AA13" s="57"/>
      <c r="AB13" s="57"/>
      <c r="AC13" s="57"/>
      <c r="AD13" s="57"/>
      <c r="AE13" s="57"/>
    </row>
    <row r="14" spans="1:31" x14ac:dyDescent="0.45">
      <c r="A14" s="83">
        <v>6</v>
      </c>
      <c r="B14" s="86">
        <v>0.23699999999999999</v>
      </c>
      <c r="C14" s="86">
        <v>0.23699999999999999</v>
      </c>
      <c r="D14" s="86">
        <v>0.23699999999999999</v>
      </c>
      <c r="E14" s="86">
        <f t="shared" si="0"/>
        <v>0.23699999999999999</v>
      </c>
      <c r="F14" s="86">
        <f t="shared" si="1"/>
        <v>0</v>
      </c>
      <c r="G14" s="87">
        <v>5.67</v>
      </c>
      <c r="H14" s="87">
        <v>5.6689999999999996</v>
      </c>
      <c r="I14" s="87">
        <v>5.6760000000000002</v>
      </c>
      <c r="J14" s="87">
        <f t="shared" si="2"/>
        <v>5.6716666666666669</v>
      </c>
      <c r="K14" s="87">
        <f t="shared" si="3"/>
        <v>3.7859388972004298E-3</v>
      </c>
      <c r="L14" s="86">
        <v>5.6529999999999996</v>
      </c>
      <c r="M14" s="86">
        <v>5.665</v>
      </c>
      <c r="N14" s="86">
        <v>5.6820000000000004</v>
      </c>
      <c r="O14" s="87">
        <f t="shared" si="4"/>
        <v>5.666666666666667</v>
      </c>
      <c r="P14" s="87">
        <f t="shared" si="5"/>
        <v>1.4571661996263327E-2</v>
      </c>
      <c r="Q14" s="86">
        <v>10.042</v>
      </c>
      <c r="R14" s="86">
        <v>10.02</v>
      </c>
      <c r="S14" s="86">
        <v>10.002000000000001</v>
      </c>
      <c r="T14" s="88">
        <f t="shared" si="6"/>
        <v>10.021333333333333</v>
      </c>
      <c r="U14" s="88">
        <f t="shared" si="7"/>
        <v>2.0033305601755223E-2</v>
      </c>
      <c r="V14" s="88">
        <f t="shared" si="8"/>
        <v>0.32208008592592596</v>
      </c>
      <c r="W14" s="90"/>
      <c r="X14" s="91"/>
      <c r="Y14" s="92"/>
      <c r="Z14" s="95"/>
    </row>
    <row r="15" spans="1:31" x14ac:dyDescent="0.45">
      <c r="A15" s="83">
        <v>24</v>
      </c>
      <c r="B15" s="86">
        <v>0.23499999999999999</v>
      </c>
      <c r="C15" s="86">
        <v>0.23499999999999999</v>
      </c>
      <c r="D15" s="86">
        <v>0.23499999999999999</v>
      </c>
      <c r="E15" s="86">
        <f t="shared" si="0"/>
        <v>0.23499999999999999</v>
      </c>
      <c r="F15" s="86">
        <f t="shared" si="1"/>
        <v>0</v>
      </c>
      <c r="G15" s="87">
        <v>5.657</v>
      </c>
      <c r="H15" s="87">
        <v>5.6269999999999998</v>
      </c>
      <c r="I15" s="87">
        <v>5.6180000000000003</v>
      </c>
      <c r="J15" s="87">
        <f t="shared" si="2"/>
        <v>5.6340000000000003</v>
      </c>
      <c r="K15" s="87">
        <f t="shared" si="3"/>
        <v>2.0420577856662063E-2</v>
      </c>
      <c r="L15" s="86">
        <v>5.6470000000000002</v>
      </c>
      <c r="M15" s="86">
        <v>5.6449999999999996</v>
      </c>
      <c r="N15" s="86">
        <v>5.6669999999999998</v>
      </c>
      <c r="O15" s="87">
        <f t="shared" si="4"/>
        <v>5.6529999999999996</v>
      </c>
      <c r="P15" s="87">
        <f t="shared" si="5"/>
        <v>1.2165525060596413E-2</v>
      </c>
      <c r="Q15" s="86">
        <v>9.9269999999999996</v>
      </c>
      <c r="R15" s="86">
        <v>9.9369999999999994</v>
      </c>
      <c r="S15" s="86">
        <v>9.9269999999999996</v>
      </c>
      <c r="T15" s="88">
        <f t="shared" si="6"/>
        <v>9.9303333333333317</v>
      </c>
      <c r="U15" s="88">
        <f t="shared" si="7"/>
        <v>5.7735026918961348E-3</v>
      </c>
      <c r="V15" s="88">
        <f t="shared" si="8"/>
        <v>0.31627120619399995</v>
      </c>
      <c r="W15" s="90"/>
      <c r="X15" s="91"/>
      <c r="Y15" s="92"/>
      <c r="Z15" s="95"/>
    </row>
    <row r="16" spans="1:31" x14ac:dyDescent="0.45">
      <c r="A16" s="83">
        <v>48</v>
      </c>
      <c r="B16" s="86">
        <v>0.23400000000000001</v>
      </c>
      <c r="C16" s="86">
        <v>0.23400000000000001</v>
      </c>
      <c r="D16" s="86">
        <v>0.23400000000000001</v>
      </c>
      <c r="E16" s="86">
        <f t="shared" si="0"/>
        <v>0.23400000000000001</v>
      </c>
      <c r="F16" s="86">
        <f t="shared" si="1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7" x14ac:dyDescent="0.45">
      <c r="A17" s="83">
        <v>72</v>
      </c>
      <c r="B17" s="86">
        <v>0.23499999999999999</v>
      </c>
      <c r="C17" s="86">
        <v>0.23400000000000001</v>
      </c>
      <c r="D17" s="86">
        <v>0.23400000000000001</v>
      </c>
      <c r="E17" s="86">
        <f t="shared" si="0"/>
        <v>0.23433333333333331</v>
      </c>
      <c r="F17" s="86">
        <f t="shared" si="1"/>
        <v>5.7735026918961029E-4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7" x14ac:dyDescent="0.45">
      <c r="A18" s="83">
        <v>96</v>
      </c>
      <c r="B18" s="86">
        <v>0.23499999999999999</v>
      </c>
      <c r="C18" s="86">
        <v>0.23400000000000001</v>
      </c>
      <c r="D18" s="86">
        <v>0.23400000000000001</v>
      </c>
      <c r="E18" s="86">
        <f t="shared" si="0"/>
        <v>0.23433333333333331</v>
      </c>
      <c r="F18" s="86">
        <f t="shared" si="1"/>
        <v>5.7735026918961029E-4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7" x14ac:dyDescent="0.45">
      <c r="A19" s="83">
        <v>120</v>
      </c>
      <c r="B19" s="86">
        <v>0.23400000000000001</v>
      </c>
      <c r="C19" s="86">
        <v>0.23400000000000001</v>
      </c>
      <c r="D19" s="86">
        <v>0.23300000000000001</v>
      </c>
      <c r="E19" s="86">
        <f t="shared" si="0"/>
        <v>0.23366666666666669</v>
      </c>
      <c r="F19" s="86">
        <f t="shared" si="1"/>
        <v>5.7735026918962634E-4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7" x14ac:dyDescent="0.45">
      <c r="A20" s="83">
        <v>144</v>
      </c>
      <c r="B20" s="86">
        <v>0.23300000000000001</v>
      </c>
      <c r="C20" s="86">
        <v>0.23300000000000001</v>
      </c>
      <c r="D20" s="86">
        <v>0.23300000000000001</v>
      </c>
      <c r="E20" s="86">
        <f t="shared" si="0"/>
        <v>0.23300000000000001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7" x14ac:dyDescent="0.45">
      <c r="A21" s="83">
        <v>168</v>
      </c>
      <c r="B21" s="86">
        <v>0.23499999999999999</v>
      </c>
      <c r="C21" s="86">
        <v>0.23499999999999999</v>
      </c>
      <c r="D21" s="86">
        <v>0.23599999999999999</v>
      </c>
      <c r="E21" s="86">
        <f t="shared" si="0"/>
        <v>0.23533333333333331</v>
      </c>
      <c r="F21" s="86">
        <f t="shared" si="1"/>
        <v>5.7735026918962634E-4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7" x14ac:dyDescent="0.45">
      <c r="A22" s="83"/>
      <c r="B22" s="86"/>
      <c r="C22" s="86"/>
      <c r="D22" s="86"/>
      <c r="E22" s="86"/>
      <c r="F22" s="86"/>
      <c r="G22" s="85"/>
      <c r="H22" s="85"/>
      <c r="I22" s="85"/>
      <c r="J22" s="87"/>
      <c r="K22" s="87"/>
      <c r="L22" s="85"/>
      <c r="M22" s="85"/>
      <c r="N22" s="85"/>
      <c r="O22" s="87"/>
      <c r="P22" s="87"/>
      <c r="Q22" s="85"/>
      <c r="R22" s="85"/>
      <c r="S22" s="85"/>
      <c r="T22" s="88"/>
      <c r="U22" s="88"/>
      <c r="V22" s="89"/>
      <c r="W22" s="90"/>
      <c r="X22" s="91"/>
      <c r="Y22" s="92"/>
      <c r="Z22" s="95"/>
    </row>
    <row r="23" spans="1:27" x14ac:dyDescent="0.45">
      <c r="A23" s="83"/>
      <c r="B23" s="86"/>
      <c r="C23" s="86"/>
      <c r="D23" s="86"/>
      <c r="E23" s="86"/>
      <c r="F23" s="86"/>
      <c r="G23" s="85"/>
      <c r="H23" s="85"/>
      <c r="I23" s="85"/>
      <c r="J23" s="156">
        <f>(J15-J10)/J10*100</f>
        <v>-2.2497252906136049</v>
      </c>
      <c r="K23" s="156"/>
      <c r="L23" s="156"/>
      <c r="M23" s="156"/>
      <c r="N23" s="156"/>
      <c r="O23" s="156">
        <f t="shared" ref="O23:V23" si="9">(O15-O10)/O10*100</f>
        <v>-2.9916485527971615</v>
      </c>
      <c r="P23" s="156"/>
      <c r="Q23" s="156"/>
      <c r="R23" s="156"/>
      <c r="S23" s="156"/>
      <c r="T23" s="156">
        <f t="shared" si="9"/>
        <v>-4.9759178335619412</v>
      </c>
      <c r="U23" s="156"/>
      <c r="V23" s="156">
        <f t="shared" si="9"/>
        <v>-9.8925303325501819</v>
      </c>
      <c r="W23" s="90"/>
      <c r="X23" s="91"/>
      <c r="Y23" s="92"/>
      <c r="Z23" s="95"/>
    </row>
    <row r="24" spans="1:27" x14ac:dyDescent="0.45">
      <c r="A24" s="83"/>
      <c r="B24" s="86"/>
      <c r="C24" s="86"/>
      <c r="D24" s="86"/>
      <c r="E24" s="86"/>
      <c r="F24" s="86"/>
      <c r="G24" s="85"/>
      <c r="H24" s="85"/>
      <c r="I24" s="85"/>
      <c r="J24" s="87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  <c r="Y24" s="92"/>
      <c r="Z24" s="95"/>
    </row>
    <row r="25" spans="1:27" x14ac:dyDescent="0.45">
      <c r="I25" s="13"/>
      <c r="J25" s="13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  <c r="Y25" s="13"/>
    </row>
    <row r="26" spans="1:27" x14ac:dyDescent="0.45">
      <c r="A26" s="5"/>
      <c r="B26" s="5"/>
      <c r="C26" s="5"/>
      <c r="D26" s="74"/>
      <c r="E26" s="35"/>
      <c r="F26" s="52"/>
      <c r="G26" s="52"/>
      <c r="H26" s="52"/>
      <c r="I26" s="74"/>
      <c r="J26" s="74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  <c r="Y26" s="74"/>
      <c r="Z26" s="5"/>
      <c r="AA26" s="5"/>
    </row>
    <row r="27" spans="1:27" x14ac:dyDescent="0.45">
      <c r="A27" s="5"/>
      <c r="B27" s="16"/>
      <c r="C27" s="16"/>
      <c r="D27" s="35"/>
      <c r="E27" s="53"/>
      <c r="F27" s="35"/>
      <c r="G27" s="35"/>
      <c r="H27" s="35"/>
      <c r="I27" s="16"/>
      <c r="J27" s="16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  <c r="Y27" s="5"/>
      <c r="Z27" s="5"/>
      <c r="AA27" s="5"/>
    </row>
    <row r="28" spans="1:27" x14ac:dyDescent="0.45">
      <c r="A28" s="5"/>
      <c r="B28" s="16"/>
      <c r="C28" s="16"/>
      <c r="D28" s="35"/>
      <c r="E28" s="35"/>
      <c r="F28" s="26"/>
      <c r="G28" s="26"/>
      <c r="H28" s="26"/>
      <c r="I28" s="10"/>
      <c r="J28" s="10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  <c r="Y28" s="5"/>
      <c r="Z28" s="5"/>
      <c r="AA28" s="5"/>
    </row>
    <row r="29" spans="1:27" x14ac:dyDescent="0.45">
      <c r="E29" s="74"/>
      <c r="F29" s="26"/>
      <c r="G29" s="26"/>
      <c r="H29" s="26"/>
      <c r="I29" s="10"/>
      <c r="J29" s="10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  <c r="Y29" s="5"/>
      <c r="Z29" s="5"/>
      <c r="AA29" s="5"/>
    </row>
    <row r="30" spans="1:27" x14ac:dyDescent="0.45">
      <c r="F30" s="10"/>
      <c r="G30" s="10"/>
      <c r="H30" s="10"/>
      <c r="I30" s="10"/>
      <c r="J30" s="10"/>
    </row>
    <row r="31" spans="1:27" x14ac:dyDescent="0.45">
      <c r="F31" s="10"/>
      <c r="G31" s="10"/>
      <c r="H31" s="10"/>
      <c r="I31" s="10"/>
      <c r="J31" s="10"/>
    </row>
    <row r="32" spans="1:27" x14ac:dyDescent="0.45">
      <c r="F32" s="10"/>
      <c r="G32" s="10"/>
      <c r="H32" s="10"/>
      <c r="I32" s="10"/>
      <c r="J32" s="10"/>
    </row>
    <row r="33" spans="6:10" x14ac:dyDescent="0.45">
      <c r="F33" s="10"/>
      <c r="G33" s="10"/>
      <c r="H33" s="10"/>
      <c r="I33" s="10"/>
      <c r="J33" s="10"/>
    </row>
    <row r="34" spans="6:10" x14ac:dyDescent="0.45">
      <c r="F34" s="10"/>
      <c r="G34" s="10"/>
      <c r="H34" s="10"/>
      <c r="I34" s="10"/>
      <c r="J34" s="10"/>
    </row>
    <row r="35" spans="6:10" x14ac:dyDescent="0.45">
      <c r="F35" s="10"/>
      <c r="G35" s="10"/>
      <c r="H35" s="10"/>
      <c r="I35" s="10"/>
      <c r="J35" s="10"/>
    </row>
    <row r="36" spans="6:10" x14ac:dyDescent="0.45">
      <c r="F36" s="10"/>
      <c r="G36" s="10"/>
      <c r="H36" s="10"/>
      <c r="I36" s="10"/>
      <c r="J36" s="10"/>
    </row>
    <row r="37" spans="6:10" x14ac:dyDescent="0.45">
      <c r="F37" s="10"/>
      <c r="G37" s="10"/>
      <c r="H37" s="10"/>
      <c r="I37" s="10"/>
      <c r="J37" s="10"/>
    </row>
    <row r="38" spans="6:10" x14ac:dyDescent="0.45">
      <c r="F38" s="10"/>
      <c r="G38" s="10"/>
      <c r="H38" s="10"/>
      <c r="I38" s="10"/>
      <c r="J38" s="10"/>
    </row>
    <row r="39" spans="6:10" x14ac:dyDescent="0.45">
      <c r="F39" s="10"/>
      <c r="G39" s="10"/>
      <c r="H39" s="10"/>
      <c r="I39" s="10"/>
      <c r="J39" s="10"/>
    </row>
    <row r="40" spans="6:10" x14ac:dyDescent="0.45">
      <c r="F40" s="10"/>
      <c r="G40" s="10"/>
      <c r="H40" s="10"/>
      <c r="I40" s="10"/>
      <c r="J40" s="10"/>
    </row>
    <row r="41" spans="6:10" x14ac:dyDescent="0.45">
      <c r="F41" s="10"/>
      <c r="G41" s="10"/>
      <c r="H41" s="10"/>
      <c r="I41" s="10"/>
      <c r="J41" s="10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A00-000000000000}"/>
    <hyperlink ref="B1" location="'Calculations file'!A1" display="'Calculations file'!A1" xr:uid="{00000000-0004-0000-0A00-000001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AD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6171875" customWidth="1"/>
    <col min="8" max="8" width="13.37890625" bestFit="1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6.47265625" bestFit="1" customWidth="1"/>
    <col min="13" max="13" width="20.85546875" bestFit="1" customWidth="1"/>
    <col min="14" max="14" width="21.37890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6" max="26" width="14" customWidth="1"/>
    <col min="29" max="29" width="19" customWidth="1"/>
  </cols>
  <sheetData>
    <row r="1" spans="1:30" x14ac:dyDescent="0.45">
      <c r="A1" s="96" t="s">
        <v>102</v>
      </c>
      <c r="B1" s="97" t="s">
        <v>103</v>
      </c>
      <c r="C1" s="8"/>
    </row>
    <row r="2" spans="1:30" ht="14.1" x14ac:dyDescent="0.5">
      <c r="A2" s="1" t="s">
        <v>108</v>
      </c>
      <c r="B2" s="1"/>
      <c r="C2" s="1"/>
    </row>
    <row r="3" spans="1:30" ht="14.1" x14ac:dyDescent="0.5">
      <c r="A3" s="1"/>
      <c r="B3" s="1"/>
      <c r="C3" s="1"/>
    </row>
    <row r="4" spans="1:30" ht="30" x14ac:dyDescent="0.45">
      <c r="A4" s="7" t="s">
        <v>0</v>
      </c>
      <c r="B4" s="7" t="s">
        <v>1</v>
      </c>
      <c r="C4" s="7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Y4" s="63"/>
      <c r="Z4" s="63"/>
      <c r="AA4" s="63"/>
      <c r="AB4" s="63"/>
      <c r="AC4" s="63"/>
      <c r="AD4" s="63"/>
    </row>
    <row r="5" spans="1:30" x14ac:dyDescent="0.45">
      <c r="A5" s="5" t="s">
        <v>17</v>
      </c>
      <c r="B5" s="9" t="s">
        <v>67</v>
      </c>
      <c r="C5" s="4">
        <v>0.4513888888888889</v>
      </c>
      <c r="D5" s="5">
        <v>21</v>
      </c>
      <c r="E5" s="5">
        <v>30</v>
      </c>
      <c r="F5" s="5" t="s">
        <v>32</v>
      </c>
      <c r="G5" s="5" t="s">
        <v>32</v>
      </c>
      <c r="H5" s="5" t="s">
        <v>24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S5" s="5"/>
      <c r="Y5" s="51"/>
      <c r="Z5" s="21"/>
      <c r="AA5" s="21"/>
      <c r="AB5" s="21"/>
      <c r="AC5" s="58"/>
      <c r="AD5" s="58"/>
    </row>
    <row r="6" spans="1:30" ht="14.1" x14ac:dyDescent="0.5">
      <c r="C6" s="76"/>
      <c r="D6" s="76"/>
      <c r="E6" s="76"/>
      <c r="L6" s="1"/>
      <c r="M6" s="1"/>
      <c r="N6" s="1"/>
      <c r="O6" s="1"/>
      <c r="P6" s="1"/>
      <c r="Q6" s="1"/>
      <c r="Y6" s="51"/>
      <c r="Z6" s="21"/>
      <c r="AA6" s="21"/>
      <c r="AB6" s="21"/>
      <c r="AC6" s="22"/>
      <c r="AD6" s="22"/>
    </row>
    <row r="7" spans="1:30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A7" s="21"/>
      <c r="AB7" s="21"/>
      <c r="AC7" s="22"/>
      <c r="AD7" s="22"/>
    </row>
    <row r="8" spans="1:30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  <c r="AA8" s="21"/>
      <c r="AB8" s="21"/>
      <c r="AC8" s="22"/>
      <c r="AD8" s="22"/>
    </row>
    <row r="9" spans="1:30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  <c r="AA9" s="21"/>
      <c r="AB9" s="21"/>
      <c r="AC9" s="22"/>
      <c r="AD9" s="22"/>
    </row>
    <row r="10" spans="1:30" x14ac:dyDescent="0.45">
      <c r="A10" s="83">
        <v>0</v>
      </c>
      <c r="B10" s="86">
        <v>0.24199999999999999</v>
      </c>
      <c r="C10" s="86">
        <v>0.24199999999999999</v>
      </c>
      <c r="D10" s="86">
        <v>0.24299999999999999</v>
      </c>
      <c r="E10" s="86">
        <f t="shared" ref="E10:E21" si="0">AVERAGE(B10:D10)</f>
        <v>0.24233333333333332</v>
      </c>
      <c r="F10" s="86">
        <f t="shared" ref="F10:F21" si="1">_xlfn.STDEV.S(B10:D10)</f>
        <v>5.7735026918962634E-4</v>
      </c>
      <c r="G10" s="85">
        <v>5.8449999999999998</v>
      </c>
      <c r="H10" s="85">
        <v>5.8179999999999996</v>
      </c>
      <c r="I10" s="85">
        <v>5.8460000000000001</v>
      </c>
      <c r="J10" s="87">
        <f>AVERAGE(G10:I10)</f>
        <v>5.8363333333333332</v>
      </c>
      <c r="K10" s="87">
        <f>_xlfn.STDEV.S(G10:I10)</f>
        <v>1.5885003409925321E-2</v>
      </c>
      <c r="L10" s="85">
        <v>5.8730000000000002</v>
      </c>
      <c r="M10" s="85">
        <v>5.8609999999999998</v>
      </c>
      <c r="N10" s="85">
        <v>5.8949999999999996</v>
      </c>
      <c r="O10" s="87">
        <f>AVERAGE(L10:N10)</f>
        <v>5.8763333333333323</v>
      </c>
      <c r="P10" s="87">
        <f>_xlfn.STDEV.S(L10:N10)</f>
        <v>1.7243356208503272E-2</v>
      </c>
      <c r="Q10" s="85">
        <v>10.093999999999999</v>
      </c>
      <c r="R10" s="85">
        <v>10.029</v>
      </c>
      <c r="S10" s="85">
        <v>10.061</v>
      </c>
      <c r="T10" s="88">
        <f>AVERAGE(Q10:S10)</f>
        <v>10.061333333333332</v>
      </c>
      <c r="U10" s="88">
        <f>_xlfn.STDEV.S(Q10:S10)</f>
        <v>3.2501282025995788E-2</v>
      </c>
      <c r="V10" s="88">
        <f>J10*O10*T10/1000</f>
        <v>0.34506590383792579</v>
      </c>
      <c r="W10" s="90"/>
      <c r="X10" s="91"/>
      <c r="Y10" s="92"/>
      <c r="Z10" s="93"/>
      <c r="AA10" s="21"/>
      <c r="AB10" s="21"/>
      <c r="AC10" s="22"/>
      <c r="AD10" s="22"/>
    </row>
    <row r="11" spans="1:30" x14ac:dyDescent="0.45">
      <c r="A11" s="83">
        <v>1.5</v>
      </c>
      <c r="B11" s="86">
        <v>0.25700000000000001</v>
      </c>
      <c r="C11" s="86">
        <v>0.25700000000000001</v>
      </c>
      <c r="D11" s="86">
        <v>0.25600000000000001</v>
      </c>
      <c r="E11" s="86">
        <f t="shared" si="0"/>
        <v>0.25666666666666665</v>
      </c>
      <c r="F11" s="86">
        <f t="shared" si="1"/>
        <v>5.7735026918962634E-4</v>
      </c>
      <c r="G11" s="85">
        <v>5.8940000000000001</v>
      </c>
      <c r="H11" s="85">
        <v>5.8719999999999999</v>
      </c>
      <c r="I11" s="85">
        <v>5.8570000000000002</v>
      </c>
      <c r="J11" s="87">
        <f t="shared" ref="J11:J21" si="2">AVERAGE(G11:I11)</f>
        <v>5.8743333333333334</v>
      </c>
      <c r="K11" s="87">
        <f t="shared" ref="K11:K21" si="3">_xlfn.STDEV.S(G11:I11)</f>
        <v>1.8610033136277123E-2</v>
      </c>
      <c r="L11" s="85">
        <v>5.899</v>
      </c>
      <c r="M11" s="85">
        <v>5.8970000000000002</v>
      </c>
      <c r="N11" s="85">
        <v>5.8760000000000003</v>
      </c>
      <c r="O11" s="87">
        <f t="shared" ref="O11:O21" si="4">AVERAGE(L11:N11)</f>
        <v>5.8906666666666672</v>
      </c>
      <c r="P11" s="87">
        <f t="shared" ref="P11:P21" si="5">_xlfn.STDEV.S(L11:N11)</f>
        <v>1.2741009902410803E-2</v>
      </c>
      <c r="Q11" s="85">
        <v>10.311999999999999</v>
      </c>
      <c r="R11" s="85">
        <v>10.316000000000001</v>
      </c>
      <c r="S11" s="85">
        <v>10.311999999999999</v>
      </c>
      <c r="T11" s="88">
        <f t="shared" ref="T11:T21" si="6">AVERAGE(Q11:S11)</f>
        <v>10.313333333333333</v>
      </c>
      <c r="U11" s="88">
        <f t="shared" ref="U11:U21" si="7">_xlfn.STDEV.S(Q11:S11)</f>
        <v>2.3094010767592743E-3</v>
      </c>
      <c r="V11" s="88">
        <f t="shared" ref="V11:V21" si="8">J11*O11*T11/1000</f>
        <v>0.35687990061629626</v>
      </c>
      <c r="W11" s="90"/>
      <c r="X11" s="91"/>
      <c r="Y11" s="92"/>
      <c r="Z11" s="94"/>
      <c r="AA11" s="21"/>
      <c r="AB11" s="21"/>
      <c r="AC11" s="21"/>
      <c r="AD11" s="21"/>
    </row>
    <row r="12" spans="1:30" x14ac:dyDescent="0.45">
      <c r="A12" s="83">
        <v>3</v>
      </c>
      <c r="B12" s="86">
        <v>0.25800000000000001</v>
      </c>
      <c r="C12" s="86">
        <v>0.25800000000000001</v>
      </c>
      <c r="D12" s="86">
        <v>0.25900000000000001</v>
      </c>
      <c r="E12" s="86">
        <f t="shared" si="0"/>
        <v>0.25833333333333336</v>
      </c>
      <c r="F12" s="86">
        <f t="shared" si="1"/>
        <v>5.7735026918962634E-4</v>
      </c>
      <c r="G12" s="85">
        <v>5.8789999999999996</v>
      </c>
      <c r="H12" s="85">
        <v>5.8819999999999997</v>
      </c>
      <c r="I12" s="85">
        <v>5.8789999999999996</v>
      </c>
      <c r="J12" s="87">
        <f t="shared" si="2"/>
        <v>5.88</v>
      </c>
      <c r="K12" s="87">
        <f t="shared" si="3"/>
        <v>1.7320508075689429E-3</v>
      </c>
      <c r="L12" s="85">
        <v>5.89</v>
      </c>
      <c r="M12" s="85">
        <v>5.8979999999999997</v>
      </c>
      <c r="N12" s="85">
        <v>5.9249999999999998</v>
      </c>
      <c r="O12" s="87">
        <f t="shared" si="4"/>
        <v>5.9043333333333337</v>
      </c>
      <c r="P12" s="87">
        <f t="shared" si="5"/>
        <v>1.833939293797197E-2</v>
      </c>
      <c r="Q12" s="85">
        <v>10.31</v>
      </c>
      <c r="R12" s="85">
        <v>10.331</v>
      </c>
      <c r="S12" s="85">
        <v>10.295</v>
      </c>
      <c r="T12" s="88">
        <f t="shared" si="6"/>
        <v>10.311999999999999</v>
      </c>
      <c r="U12" s="88">
        <f t="shared" si="7"/>
        <v>1.8083141320024875E-2</v>
      </c>
      <c r="V12" s="88">
        <f t="shared" si="8"/>
        <v>0.35800665376000002</v>
      </c>
      <c r="W12" s="90"/>
      <c r="X12" s="91"/>
      <c r="Y12" s="92"/>
      <c r="Z12" s="94"/>
      <c r="AA12" s="13"/>
      <c r="AB12" s="13"/>
      <c r="AC12" s="13"/>
      <c r="AD12" s="13"/>
    </row>
    <row r="13" spans="1:30" x14ac:dyDescent="0.45">
      <c r="A13" s="83">
        <v>4.5</v>
      </c>
      <c r="B13" s="86">
        <v>0.25900000000000001</v>
      </c>
      <c r="C13" s="86">
        <v>0.25900000000000001</v>
      </c>
      <c r="D13" s="86">
        <v>0.25800000000000001</v>
      </c>
      <c r="E13" s="86">
        <f t="shared" si="0"/>
        <v>0.25866666666666666</v>
      </c>
      <c r="F13" s="86">
        <f t="shared" si="1"/>
        <v>5.7735026918962634E-4</v>
      </c>
      <c r="G13" s="85">
        <v>5.843</v>
      </c>
      <c r="H13" s="85">
        <v>5.8490000000000002</v>
      </c>
      <c r="I13" s="85">
        <v>5.8719999999999999</v>
      </c>
      <c r="J13" s="87">
        <f t="shared" si="2"/>
        <v>5.8546666666666667</v>
      </c>
      <c r="K13" s="87">
        <f t="shared" si="3"/>
        <v>1.5307950004273287E-2</v>
      </c>
      <c r="L13" s="85">
        <v>5.84</v>
      </c>
      <c r="M13" s="85">
        <v>5.883</v>
      </c>
      <c r="N13" s="85">
        <v>5.8630000000000004</v>
      </c>
      <c r="O13" s="87">
        <f t="shared" si="4"/>
        <v>5.8619999999999992</v>
      </c>
      <c r="P13" s="87">
        <f t="shared" si="5"/>
        <v>2.1517434791350099E-2</v>
      </c>
      <c r="Q13" s="85">
        <v>10.362</v>
      </c>
      <c r="R13" s="85">
        <v>10.317</v>
      </c>
      <c r="S13" s="85">
        <v>10.323</v>
      </c>
      <c r="T13" s="88">
        <f t="shared" si="6"/>
        <v>10.334000000000001</v>
      </c>
      <c r="U13" s="88">
        <f t="shared" si="7"/>
        <v>2.443358344574114E-2</v>
      </c>
      <c r="V13" s="88">
        <f t="shared" si="8"/>
        <v>0.35466345870400001</v>
      </c>
      <c r="W13" s="90"/>
      <c r="X13" s="91"/>
      <c r="Y13" s="92"/>
      <c r="Z13" s="94"/>
      <c r="AA13" s="13"/>
      <c r="AB13" s="13"/>
      <c r="AC13" s="13"/>
      <c r="AD13" s="13"/>
    </row>
    <row r="14" spans="1:30" x14ac:dyDescent="0.45">
      <c r="A14" s="83">
        <v>6</v>
      </c>
      <c r="B14" s="86">
        <v>0.25900000000000001</v>
      </c>
      <c r="C14" s="86">
        <v>0.25800000000000001</v>
      </c>
      <c r="D14" s="86">
        <v>0.25800000000000001</v>
      </c>
      <c r="E14" s="86">
        <f t="shared" si="0"/>
        <v>0.25833333333333336</v>
      </c>
      <c r="F14" s="86">
        <f t="shared" si="1"/>
        <v>5.7735026918962634E-4</v>
      </c>
      <c r="G14" s="87">
        <v>5.8250000000000002</v>
      </c>
      <c r="H14" s="87">
        <v>5.85</v>
      </c>
      <c r="I14" s="87">
        <v>5.8520000000000003</v>
      </c>
      <c r="J14" s="87">
        <f t="shared" si="2"/>
        <v>5.8423333333333334</v>
      </c>
      <c r="K14" s="87">
        <f t="shared" si="3"/>
        <v>1.5044378795195585E-2</v>
      </c>
      <c r="L14" s="86">
        <v>5.8630000000000004</v>
      </c>
      <c r="M14" s="86">
        <v>5.8529999999999998</v>
      </c>
      <c r="N14" s="86">
        <v>5.8620000000000001</v>
      </c>
      <c r="O14" s="87">
        <f t="shared" si="4"/>
        <v>5.8593333333333346</v>
      </c>
      <c r="P14" s="87">
        <f t="shared" si="5"/>
        <v>5.5075705472864096E-3</v>
      </c>
      <c r="Q14" s="86">
        <v>10.254</v>
      </c>
      <c r="R14" s="86">
        <v>10.27</v>
      </c>
      <c r="S14" s="86">
        <v>10.260999999999999</v>
      </c>
      <c r="T14" s="88">
        <f t="shared" si="6"/>
        <v>10.261666666666667</v>
      </c>
      <c r="U14" s="88">
        <f t="shared" si="7"/>
        <v>8.0208062770106628E-3</v>
      </c>
      <c r="V14" s="88">
        <f t="shared" si="8"/>
        <v>0.35127920447074079</v>
      </c>
      <c r="W14" s="90"/>
      <c r="X14" s="91"/>
      <c r="Y14" s="92"/>
      <c r="Z14" s="95"/>
    </row>
    <row r="15" spans="1:30" x14ac:dyDescent="0.45">
      <c r="A15" s="83">
        <v>24</v>
      </c>
      <c r="B15" s="86">
        <v>0.25700000000000001</v>
      </c>
      <c r="C15" s="86">
        <v>0.25700000000000001</v>
      </c>
      <c r="D15" s="86">
        <v>0.25700000000000001</v>
      </c>
      <c r="E15" s="86">
        <f t="shared" si="0"/>
        <v>0.25700000000000001</v>
      </c>
      <c r="F15" s="86">
        <f t="shared" si="1"/>
        <v>0</v>
      </c>
      <c r="G15" s="87">
        <v>5.8310000000000004</v>
      </c>
      <c r="H15" s="87">
        <v>5.8390000000000004</v>
      </c>
      <c r="I15" s="87">
        <v>5.83</v>
      </c>
      <c r="J15" s="87">
        <f t="shared" si="2"/>
        <v>5.833333333333333</v>
      </c>
      <c r="K15" s="87">
        <f t="shared" si="3"/>
        <v>4.9328828623163646E-3</v>
      </c>
      <c r="L15" s="86">
        <v>5.8319999999999999</v>
      </c>
      <c r="M15" s="86">
        <v>5.8550000000000004</v>
      </c>
      <c r="N15" s="86">
        <v>5.8789999999999996</v>
      </c>
      <c r="O15" s="87">
        <f t="shared" si="4"/>
        <v>5.8553333333333342</v>
      </c>
      <c r="P15" s="87">
        <f t="shared" si="5"/>
        <v>2.3501772982762945E-2</v>
      </c>
      <c r="Q15" s="86">
        <v>10.15</v>
      </c>
      <c r="R15" s="86">
        <v>10.129</v>
      </c>
      <c r="S15" s="86">
        <v>10.14</v>
      </c>
      <c r="T15" s="88">
        <f t="shared" si="6"/>
        <v>10.139666666666667</v>
      </c>
      <c r="U15" s="88">
        <f t="shared" si="7"/>
        <v>1.0503967504392895E-2</v>
      </c>
      <c r="V15" s="88">
        <f t="shared" si="8"/>
        <v>0.34633158129629638</v>
      </c>
      <c r="W15" s="90"/>
      <c r="X15" s="91"/>
      <c r="Y15" s="92"/>
      <c r="Z15" s="95"/>
    </row>
    <row r="16" spans="1:30" x14ac:dyDescent="0.45">
      <c r="A16" s="83">
        <v>48</v>
      </c>
      <c r="B16" s="86">
        <v>0.25700000000000001</v>
      </c>
      <c r="C16" s="86">
        <v>0.25700000000000001</v>
      </c>
      <c r="D16" s="86">
        <v>0.25700000000000001</v>
      </c>
      <c r="E16" s="86">
        <f t="shared" si="0"/>
        <v>0.25700000000000001</v>
      </c>
      <c r="F16" s="86">
        <f t="shared" si="1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6" x14ac:dyDescent="0.45">
      <c r="A17" s="83">
        <v>72</v>
      </c>
      <c r="B17" s="86">
        <v>0.25700000000000001</v>
      </c>
      <c r="C17" s="86">
        <v>0.25700000000000001</v>
      </c>
      <c r="D17" s="86">
        <v>0.25700000000000001</v>
      </c>
      <c r="E17" s="86">
        <f t="shared" si="0"/>
        <v>0.25700000000000001</v>
      </c>
      <c r="F17" s="86">
        <f t="shared" si="1"/>
        <v>0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6" x14ac:dyDescent="0.45">
      <c r="A18" s="83">
        <v>96</v>
      </c>
      <c r="B18" s="86">
        <v>0.25600000000000001</v>
      </c>
      <c r="C18" s="86">
        <v>0.25600000000000001</v>
      </c>
      <c r="D18" s="86">
        <v>0.25600000000000001</v>
      </c>
      <c r="E18" s="86">
        <f t="shared" si="0"/>
        <v>0.25600000000000001</v>
      </c>
      <c r="F18" s="86">
        <f t="shared" si="1"/>
        <v>0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6" x14ac:dyDescent="0.45">
      <c r="A19" s="83">
        <v>120</v>
      </c>
      <c r="B19" s="86">
        <v>0.25600000000000001</v>
      </c>
      <c r="C19" s="86">
        <v>0.25700000000000001</v>
      </c>
      <c r="D19" s="86">
        <v>0.25700000000000001</v>
      </c>
      <c r="E19" s="86">
        <f t="shared" si="0"/>
        <v>0.25666666666666665</v>
      </c>
      <c r="F19" s="86">
        <f t="shared" si="1"/>
        <v>5.7735026918962634E-4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6" x14ac:dyDescent="0.45">
      <c r="A20" s="83">
        <v>144</v>
      </c>
      <c r="B20" s="86">
        <v>0.25600000000000001</v>
      </c>
      <c r="C20" s="86">
        <v>0.25600000000000001</v>
      </c>
      <c r="D20" s="86">
        <v>0.25600000000000001</v>
      </c>
      <c r="E20" s="86">
        <f t="shared" si="0"/>
        <v>0.25600000000000001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6" x14ac:dyDescent="0.45">
      <c r="A21" s="83">
        <v>168</v>
      </c>
      <c r="B21" s="86">
        <v>0.25600000000000001</v>
      </c>
      <c r="C21" s="86">
        <v>0.25600000000000001</v>
      </c>
      <c r="D21" s="86">
        <v>0.25600000000000001</v>
      </c>
      <c r="E21" s="86">
        <f t="shared" si="0"/>
        <v>0.25600000000000001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6" x14ac:dyDescent="0.45">
      <c r="A22" s="5"/>
      <c r="B22" s="6"/>
      <c r="C22" s="6"/>
      <c r="D22" s="6"/>
      <c r="E22" s="10"/>
      <c r="F22" s="10"/>
      <c r="G22" s="10"/>
      <c r="H22" s="50"/>
      <c r="I22" s="50"/>
      <c r="J22" s="50"/>
      <c r="K22" s="26"/>
      <c r="L22" s="26"/>
      <c r="M22" s="50"/>
      <c r="N22" s="50"/>
      <c r="O22" s="50"/>
      <c r="P22" s="26"/>
      <c r="Q22" s="26"/>
      <c r="R22" s="50"/>
      <c r="S22" s="50"/>
      <c r="T22" s="50"/>
      <c r="U22" s="27"/>
      <c r="V22" s="27"/>
      <c r="W22" s="13"/>
    </row>
    <row r="23" spans="1:26" x14ac:dyDescent="0.45">
      <c r="A23" s="5"/>
      <c r="B23" s="6"/>
      <c r="C23" s="6"/>
      <c r="D23" s="6"/>
      <c r="E23" s="10"/>
      <c r="F23" s="10"/>
      <c r="G23" s="10"/>
      <c r="H23" s="121"/>
      <c r="I23" s="121"/>
      <c r="J23" s="156">
        <f>(J15-J10)/J10*100</f>
        <v>-5.1402136044322012E-2</v>
      </c>
      <c r="K23" s="156"/>
      <c r="L23" s="156"/>
      <c r="M23" s="156"/>
      <c r="N23" s="156"/>
      <c r="O23" s="156">
        <f t="shared" ref="O23:V23" si="9">(O15-O10)/O10*100</f>
        <v>-0.35736570423730446</v>
      </c>
      <c r="P23" s="156"/>
      <c r="Q23" s="156"/>
      <c r="R23" s="156"/>
      <c r="S23" s="156"/>
      <c r="T23" s="156">
        <f t="shared" si="9"/>
        <v>0.77855817651737613</v>
      </c>
      <c r="U23" s="156"/>
      <c r="V23" s="156">
        <f t="shared" si="9"/>
        <v>0.36679296455933275</v>
      </c>
      <c r="W23" s="13"/>
    </row>
    <row r="24" spans="1:26" x14ac:dyDescent="0.45">
      <c r="A24" s="5"/>
      <c r="B24" s="6"/>
      <c r="C24" s="6"/>
      <c r="D24" s="6"/>
      <c r="E24" s="10"/>
      <c r="F24" s="10"/>
      <c r="G24" s="10"/>
      <c r="H24" s="50"/>
      <c r="I24" s="50"/>
      <c r="J24" s="50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</row>
    <row r="25" spans="1:26" x14ac:dyDescent="0.45">
      <c r="A25" s="5"/>
      <c r="B25" s="6"/>
      <c r="C25" s="6"/>
      <c r="D25" s="6"/>
      <c r="E25" s="10"/>
      <c r="F25" s="10"/>
      <c r="G25" s="10"/>
      <c r="H25" s="50"/>
      <c r="I25" s="50"/>
      <c r="J25" s="50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</row>
    <row r="26" spans="1:26" x14ac:dyDescent="0.45">
      <c r="A26" s="5"/>
      <c r="B26" s="6"/>
      <c r="C26" s="6"/>
      <c r="D26" s="6"/>
      <c r="E26" s="10"/>
      <c r="F26" s="10"/>
      <c r="G26" s="10"/>
      <c r="H26" s="50"/>
      <c r="I26" s="50"/>
      <c r="J26" s="50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</row>
    <row r="27" spans="1:26" x14ac:dyDescent="0.45">
      <c r="A27" s="5"/>
      <c r="B27" s="6"/>
      <c r="C27" s="6"/>
      <c r="D27" s="6"/>
      <c r="E27" s="10"/>
      <c r="F27" s="10"/>
      <c r="G27" s="10"/>
      <c r="H27" s="50"/>
      <c r="I27" s="50"/>
      <c r="J27" s="50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</row>
    <row r="28" spans="1:26" x14ac:dyDescent="0.45">
      <c r="A28" s="5"/>
      <c r="B28" s="6"/>
      <c r="C28" s="6"/>
      <c r="D28" s="6"/>
      <c r="E28" s="10"/>
      <c r="F28" s="10"/>
      <c r="G28" s="10"/>
      <c r="H28" s="50"/>
      <c r="I28" s="50"/>
      <c r="J28" s="50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6" x14ac:dyDescent="0.45">
      <c r="A29" s="5"/>
      <c r="B29" s="6"/>
      <c r="C29" s="6"/>
      <c r="D29" s="6"/>
      <c r="E29" s="10"/>
      <c r="F29" s="10"/>
      <c r="G29" s="10"/>
      <c r="H29" s="6"/>
      <c r="I29" s="6"/>
      <c r="J29" s="6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B00-000000000000}"/>
    <hyperlink ref="B1" location="'Calculations file'!A1" display="'Calculations file'!A1" xr:uid="{00000000-0004-0000-0B00-000001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AI36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8" width="13.47265625" customWidth="1"/>
    <col min="9" max="9" width="13.37890625" bestFit="1" customWidth="1"/>
    <col min="10" max="10" width="11.85546875" bestFit="1" customWidth="1"/>
    <col min="11" max="11" width="18.47265625" bestFit="1" customWidth="1"/>
    <col min="12" max="12" width="16.47265625" bestFit="1" customWidth="1"/>
    <col min="13" max="13" width="16" customWidth="1"/>
    <col min="14" max="14" width="16.47265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6" max="26" width="13" customWidth="1"/>
    <col min="29" max="29" width="23.234375" customWidth="1"/>
  </cols>
  <sheetData>
    <row r="1" spans="1:35" x14ac:dyDescent="0.45">
      <c r="A1" s="96" t="s">
        <v>102</v>
      </c>
      <c r="B1" s="97" t="s">
        <v>103</v>
      </c>
      <c r="C1" s="8"/>
    </row>
    <row r="2" spans="1:35" ht="14.1" x14ac:dyDescent="0.5">
      <c r="A2" s="1" t="s">
        <v>109</v>
      </c>
      <c r="B2" s="1"/>
      <c r="C2" s="1"/>
    </row>
    <row r="3" spans="1:35" ht="14.1" x14ac:dyDescent="0.5">
      <c r="A3" s="1"/>
      <c r="B3" s="1"/>
      <c r="C3" s="1"/>
    </row>
    <row r="4" spans="1:35" ht="30" x14ac:dyDescent="0.45">
      <c r="A4" s="14" t="s">
        <v>0</v>
      </c>
      <c r="B4" s="14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Y4" s="63"/>
      <c r="Z4" s="63"/>
      <c r="AA4" s="63"/>
      <c r="AB4" s="63"/>
      <c r="AC4" s="63"/>
      <c r="AD4" s="63"/>
    </row>
    <row r="5" spans="1:35" x14ac:dyDescent="0.45">
      <c r="A5" s="5" t="s">
        <v>23</v>
      </c>
      <c r="B5" s="9" t="s">
        <v>67</v>
      </c>
      <c r="C5" s="4">
        <v>0.4513888888888889</v>
      </c>
      <c r="D5" s="5">
        <v>21</v>
      </c>
      <c r="E5" s="5">
        <v>30</v>
      </c>
      <c r="F5" s="5" t="s">
        <v>32</v>
      </c>
      <c r="G5" s="5" t="s">
        <v>32</v>
      </c>
      <c r="H5" s="5" t="s">
        <v>24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S5" s="5"/>
      <c r="Y5" s="51"/>
      <c r="Z5" s="21"/>
      <c r="AA5" s="21"/>
      <c r="AB5" s="21"/>
      <c r="AC5" s="58"/>
      <c r="AD5" s="58"/>
    </row>
    <row r="6" spans="1:35" ht="14.1" x14ac:dyDescent="0.5">
      <c r="L6" s="1"/>
      <c r="M6" s="1"/>
      <c r="N6" s="1"/>
      <c r="O6" s="1"/>
      <c r="P6" s="1"/>
      <c r="Q6" s="64"/>
      <c r="Y6" s="51"/>
      <c r="Z6" s="21"/>
      <c r="AA6" s="21"/>
      <c r="AB6" s="21"/>
      <c r="AC6" s="22"/>
      <c r="AD6" s="22"/>
    </row>
    <row r="7" spans="1:35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A7" s="21"/>
      <c r="AB7" s="21"/>
      <c r="AC7" s="22"/>
      <c r="AD7" s="22"/>
      <c r="AE7" s="13"/>
      <c r="AF7" s="13"/>
      <c r="AG7" s="13"/>
      <c r="AH7" s="13"/>
      <c r="AI7" s="13"/>
    </row>
    <row r="8" spans="1:35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  <c r="AA8" s="21"/>
      <c r="AB8" s="21"/>
      <c r="AC8" s="22"/>
      <c r="AD8" s="22"/>
      <c r="AE8" s="13"/>
      <c r="AF8" s="13"/>
      <c r="AG8" s="13"/>
      <c r="AH8" s="13"/>
      <c r="AI8" s="13"/>
    </row>
    <row r="9" spans="1:35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  <c r="AA9" s="21"/>
      <c r="AB9" s="21"/>
      <c r="AC9" s="22"/>
      <c r="AD9" s="22"/>
      <c r="AE9" s="13"/>
      <c r="AF9" s="13"/>
      <c r="AG9" s="13"/>
      <c r="AH9" s="13"/>
      <c r="AI9" s="13"/>
    </row>
    <row r="10" spans="1:35" x14ac:dyDescent="0.45">
      <c r="A10" s="83">
        <v>0</v>
      </c>
      <c r="B10" s="86">
        <v>0.24399999999999999</v>
      </c>
      <c r="C10" s="86">
        <v>0.24299999999999999</v>
      </c>
      <c r="D10" s="86">
        <v>0.24299999999999999</v>
      </c>
      <c r="E10" s="86">
        <f t="shared" ref="E10:E21" si="0">AVERAGE(B10:D10)</f>
        <v>0.24333333333333332</v>
      </c>
      <c r="F10" s="86">
        <f t="shared" ref="F10:F21" si="1">_xlfn.STDEV.S(B10:D10)</f>
        <v>5.7735026918962634E-4</v>
      </c>
      <c r="G10" s="85">
        <v>5.883</v>
      </c>
      <c r="H10" s="85">
        <v>5.8310000000000004</v>
      </c>
      <c r="I10" s="85">
        <v>5.8570000000000002</v>
      </c>
      <c r="J10" s="87">
        <f>AVERAGE(G10:I10)</f>
        <v>5.8570000000000002</v>
      </c>
      <c r="K10" s="87">
        <f>_xlfn.STDEV.S(G10:I10)</f>
        <v>2.5999999999999801E-2</v>
      </c>
      <c r="L10" s="85">
        <v>5.8730000000000002</v>
      </c>
      <c r="M10" s="85">
        <v>5.835</v>
      </c>
      <c r="N10" s="85">
        <v>5.8739999999999997</v>
      </c>
      <c r="O10" s="87">
        <f>AVERAGE(L10:N10)</f>
        <v>5.8606666666666669</v>
      </c>
      <c r="P10" s="87">
        <f>_xlfn.STDEV.S(L10:N10)</f>
        <v>2.2233608194203038E-2</v>
      </c>
      <c r="Q10" s="85">
        <v>10.324999999999999</v>
      </c>
      <c r="R10" s="85">
        <v>10.262</v>
      </c>
      <c r="S10" s="85">
        <v>10.292999999999999</v>
      </c>
      <c r="T10" s="88">
        <f>AVERAGE(Q10:S10)</f>
        <v>10.293333333333333</v>
      </c>
      <c r="U10" s="88">
        <f>_xlfn.STDEV.S(Q10:S10)</f>
        <v>3.150132272355078E-2</v>
      </c>
      <c r="V10" s="88">
        <f>J10*O10*T10/1000</f>
        <v>0.35332818456888898</v>
      </c>
      <c r="W10" s="90"/>
      <c r="X10" s="91"/>
      <c r="Y10" s="92"/>
      <c r="Z10" s="93"/>
      <c r="AA10" s="21"/>
      <c r="AB10" s="21"/>
      <c r="AC10" s="22"/>
      <c r="AD10" s="22"/>
      <c r="AE10" s="13"/>
      <c r="AF10" s="13"/>
      <c r="AG10" s="13"/>
      <c r="AH10" s="13"/>
      <c r="AI10" s="13"/>
    </row>
    <row r="11" spans="1:35" x14ac:dyDescent="0.45">
      <c r="A11" s="83">
        <v>1.5</v>
      </c>
      <c r="B11" s="86">
        <v>0.255</v>
      </c>
      <c r="C11" s="86">
        <v>0.255</v>
      </c>
      <c r="D11" s="86">
        <v>0.255</v>
      </c>
      <c r="E11" s="86">
        <f t="shared" si="0"/>
        <v>0.255</v>
      </c>
      <c r="F11" s="86">
        <f t="shared" si="1"/>
        <v>0</v>
      </c>
      <c r="G11" s="85">
        <v>5.8789999999999996</v>
      </c>
      <c r="H11" s="85">
        <v>5.8680000000000003</v>
      </c>
      <c r="I11" s="85">
        <v>5.8559999999999999</v>
      </c>
      <c r="J11" s="87">
        <f t="shared" ref="J11:J21" si="2">AVERAGE(G11:I11)</f>
        <v>5.8676666666666675</v>
      </c>
      <c r="K11" s="87">
        <f t="shared" ref="K11:K21" si="3">_xlfn.STDEV.S(G11:I11)</f>
        <v>1.1503622617824784E-2</v>
      </c>
      <c r="L11" s="85">
        <v>5.899</v>
      </c>
      <c r="M11" s="85">
        <v>5.8920000000000003</v>
      </c>
      <c r="N11" s="85">
        <v>5.9139999999999997</v>
      </c>
      <c r="O11" s="87">
        <f t="shared" ref="O11:O21" si="4">AVERAGE(L11:N11)</f>
        <v>5.9016666666666664</v>
      </c>
      <c r="P11" s="87">
        <f t="shared" ref="P11:P21" si="5">_xlfn.STDEV.S(L11:N11)</f>
        <v>1.1239810200057928E-2</v>
      </c>
      <c r="Q11" s="85">
        <v>10.279</v>
      </c>
      <c r="R11" s="85">
        <v>10.246</v>
      </c>
      <c r="S11" s="85">
        <v>10.23</v>
      </c>
      <c r="T11" s="88">
        <f t="shared" ref="T11:T21" si="6">AVERAGE(Q11:S11)</f>
        <v>10.251666666666667</v>
      </c>
      <c r="U11" s="88">
        <f t="shared" ref="U11:U21" si="7">_xlfn.STDEV.S(Q11:S11)</f>
        <v>2.4986663109213266E-2</v>
      </c>
      <c r="V11" s="88">
        <f t="shared" ref="V11:V21" si="8">J11*O11*T11/1000</f>
        <v>0.35500509599351859</v>
      </c>
      <c r="W11" s="90"/>
      <c r="X11" s="91"/>
      <c r="Y11" s="92"/>
      <c r="Z11" s="94"/>
      <c r="AA11" s="21"/>
      <c r="AB11" s="21"/>
      <c r="AC11" s="21"/>
      <c r="AD11" s="21"/>
      <c r="AE11" s="13"/>
      <c r="AF11" s="13"/>
      <c r="AG11" s="13"/>
      <c r="AH11" s="13"/>
      <c r="AI11" s="13"/>
    </row>
    <row r="12" spans="1:35" x14ac:dyDescent="0.45">
      <c r="A12" s="83">
        <v>3</v>
      </c>
      <c r="B12" s="86">
        <v>0.25800000000000001</v>
      </c>
      <c r="C12" s="86">
        <v>0.25800000000000001</v>
      </c>
      <c r="D12" s="86">
        <v>0.25700000000000001</v>
      </c>
      <c r="E12" s="86">
        <f t="shared" si="0"/>
        <v>0.25766666666666665</v>
      </c>
      <c r="F12" s="86">
        <f t="shared" si="1"/>
        <v>5.7735026918962634E-4</v>
      </c>
      <c r="G12" s="85">
        <v>5.8890000000000002</v>
      </c>
      <c r="H12" s="85">
        <v>5.8760000000000003</v>
      </c>
      <c r="I12" s="85">
        <v>5.875</v>
      </c>
      <c r="J12" s="87">
        <f t="shared" si="2"/>
        <v>5.88</v>
      </c>
      <c r="K12" s="87">
        <f t="shared" si="3"/>
        <v>7.8102496759067039E-3</v>
      </c>
      <c r="L12" s="85">
        <v>5.8840000000000003</v>
      </c>
      <c r="M12" s="85">
        <v>5.87</v>
      </c>
      <c r="N12" s="85">
        <v>5.891</v>
      </c>
      <c r="O12" s="87">
        <f t="shared" si="4"/>
        <v>5.8816666666666677</v>
      </c>
      <c r="P12" s="87">
        <f t="shared" si="5"/>
        <v>1.0692676621563611E-2</v>
      </c>
      <c r="Q12" s="85">
        <v>10.303000000000001</v>
      </c>
      <c r="R12" s="85">
        <v>10.282</v>
      </c>
      <c r="S12" s="85">
        <v>10.249000000000001</v>
      </c>
      <c r="T12" s="88">
        <f t="shared" si="6"/>
        <v>10.278</v>
      </c>
      <c r="U12" s="88">
        <f t="shared" si="7"/>
        <v>2.7221315177632485E-2</v>
      </c>
      <c r="V12" s="88">
        <f t="shared" si="8"/>
        <v>0.35545640760000002</v>
      </c>
      <c r="W12" s="90"/>
      <c r="X12" s="91"/>
      <c r="Y12" s="92"/>
      <c r="Z12" s="94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x14ac:dyDescent="0.45">
      <c r="A13" s="83">
        <v>4.5</v>
      </c>
      <c r="B13" s="86">
        <v>0.25800000000000001</v>
      </c>
      <c r="C13" s="86">
        <v>0.25700000000000001</v>
      </c>
      <c r="D13" s="86">
        <v>0.25800000000000001</v>
      </c>
      <c r="E13" s="86">
        <f t="shared" si="0"/>
        <v>0.25766666666666665</v>
      </c>
      <c r="F13" s="86">
        <f t="shared" si="1"/>
        <v>5.7735026918962634E-4</v>
      </c>
      <c r="G13" s="85">
        <v>5.8310000000000004</v>
      </c>
      <c r="H13" s="85">
        <v>5.8380000000000001</v>
      </c>
      <c r="I13" s="85">
        <v>5.8360000000000003</v>
      </c>
      <c r="J13" s="87">
        <f t="shared" si="2"/>
        <v>5.8350000000000009</v>
      </c>
      <c r="K13" s="87">
        <f t="shared" si="3"/>
        <v>3.6055512754638386E-3</v>
      </c>
      <c r="L13" s="85">
        <v>5.8529999999999998</v>
      </c>
      <c r="M13" s="85">
        <v>5.8579999999999997</v>
      </c>
      <c r="N13" s="85">
        <v>5.8479999999999999</v>
      </c>
      <c r="O13" s="87">
        <f t="shared" si="4"/>
        <v>5.8529999999999989</v>
      </c>
      <c r="P13" s="87">
        <f t="shared" si="5"/>
        <v>4.9999999999998934E-3</v>
      </c>
      <c r="Q13" s="85">
        <v>10.192</v>
      </c>
      <c r="R13" s="85">
        <v>10.202</v>
      </c>
      <c r="S13" s="85">
        <v>10.156000000000001</v>
      </c>
      <c r="T13" s="88">
        <f t="shared" si="6"/>
        <v>10.183333333333332</v>
      </c>
      <c r="U13" s="88">
        <f t="shared" si="7"/>
        <v>2.4193663082165091E-2</v>
      </c>
      <c r="V13" s="88">
        <f t="shared" si="8"/>
        <v>0.34778379674999993</v>
      </c>
      <c r="W13" s="90"/>
      <c r="X13" s="91"/>
      <c r="Y13" s="92"/>
      <c r="Z13" s="94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x14ac:dyDescent="0.45">
      <c r="A14" s="83">
        <v>6</v>
      </c>
      <c r="B14" s="86">
        <v>0.25700000000000001</v>
      </c>
      <c r="C14" s="86">
        <v>0.25700000000000001</v>
      </c>
      <c r="D14" s="86">
        <v>0.25700000000000001</v>
      </c>
      <c r="E14" s="86">
        <f t="shared" si="0"/>
        <v>0.25700000000000001</v>
      </c>
      <c r="F14" s="86">
        <f t="shared" si="1"/>
        <v>0</v>
      </c>
      <c r="G14" s="87">
        <v>5.8440000000000003</v>
      </c>
      <c r="H14" s="87">
        <v>5.8449999999999998</v>
      </c>
      <c r="I14" s="87">
        <v>5.8680000000000003</v>
      </c>
      <c r="J14" s="87">
        <f t="shared" si="2"/>
        <v>5.8523333333333341</v>
      </c>
      <c r="K14" s="87">
        <f t="shared" si="3"/>
        <v>1.3576941236277697E-2</v>
      </c>
      <c r="L14" s="86">
        <v>5.875</v>
      </c>
      <c r="M14" s="86">
        <v>5.8730000000000002</v>
      </c>
      <c r="N14" s="86">
        <v>5.8860000000000001</v>
      </c>
      <c r="O14" s="87">
        <f t="shared" si="4"/>
        <v>5.8780000000000001</v>
      </c>
      <c r="P14" s="87">
        <f t="shared" si="5"/>
        <v>6.9999999999999906E-3</v>
      </c>
      <c r="Q14" s="86">
        <v>10.129</v>
      </c>
      <c r="R14" s="86">
        <v>10.198</v>
      </c>
      <c r="S14" s="86">
        <v>10.113</v>
      </c>
      <c r="T14" s="88">
        <f t="shared" si="6"/>
        <v>10.146666666666667</v>
      </c>
      <c r="U14" s="88">
        <f t="shared" si="7"/>
        <v>4.5170049073842908E-2</v>
      </c>
      <c r="V14" s="88">
        <f t="shared" si="8"/>
        <v>0.34904548891555554</v>
      </c>
      <c r="W14" s="90"/>
      <c r="X14" s="91"/>
      <c r="Y14" s="92"/>
      <c r="Z14" s="95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x14ac:dyDescent="0.45">
      <c r="A15" s="83">
        <v>24</v>
      </c>
      <c r="B15" s="86">
        <v>0.25600000000000001</v>
      </c>
      <c r="C15" s="86">
        <v>0.25600000000000001</v>
      </c>
      <c r="D15" s="86">
        <v>0.25600000000000001</v>
      </c>
      <c r="E15" s="86">
        <f t="shared" si="0"/>
        <v>0.25600000000000001</v>
      </c>
      <c r="F15" s="86">
        <f t="shared" si="1"/>
        <v>0</v>
      </c>
      <c r="G15" s="87">
        <v>5.8440000000000003</v>
      </c>
      <c r="H15" s="87">
        <v>5.8419999999999996</v>
      </c>
      <c r="I15" s="87">
        <v>5.8339999999999996</v>
      </c>
      <c r="J15" s="87">
        <f t="shared" si="2"/>
        <v>5.84</v>
      </c>
      <c r="K15" s="87">
        <f t="shared" si="3"/>
        <v>5.2915026221294374E-3</v>
      </c>
      <c r="L15" s="86">
        <v>5.8650000000000002</v>
      </c>
      <c r="M15" s="86">
        <v>5.8810000000000002</v>
      </c>
      <c r="N15" s="86">
        <v>5.8490000000000002</v>
      </c>
      <c r="O15" s="87">
        <f t="shared" si="4"/>
        <v>5.8649999999999993</v>
      </c>
      <c r="P15" s="87">
        <f t="shared" si="5"/>
        <v>1.6000000000000014E-2</v>
      </c>
      <c r="Q15" s="86">
        <v>10.154999999999999</v>
      </c>
      <c r="R15" s="86">
        <v>10.177</v>
      </c>
      <c r="S15" s="86">
        <v>10.167</v>
      </c>
      <c r="T15" s="88">
        <f t="shared" si="6"/>
        <v>10.166333333333334</v>
      </c>
      <c r="U15" s="88">
        <f t="shared" si="7"/>
        <v>1.1015141094572335E-2</v>
      </c>
      <c r="V15" s="88">
        <f t="shared" si="8"/>
        <v>0.34821318279999997</v>
      </c>
      <c r="W15" s="90"/>
      <c r="X15" s="91"/>
      <c r="Y15" s="92"/>
      <c r="Z15" s="95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x14ac:dyDescent="0.45">
      <c r="A16" s="83">
        <v>48</v>
      </c>
      <c r="B16" s="86">
        <v>0.255</v>
      </c>
      <c r="C16" s="86">
        <v>0.255</v>
      </c>
      <c r="D16" s="86">
        <v>0.255</v>
      </c>
      <c r="E16" s="86">
        <f t="shared" si="0"/>
        <v>0.255</v>
      </c>
      <c r="F16" s="86">
        <f t="shared" si="1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x14ac:dyDescent="0.45">
      <c r="A17" s="83">
        <v>72</v>
      </c>
      <c r="B17" s="86">
        <v>0.25600000000000001</v>
      </c>
      <c r="C17" s="86">
        <v>0.25600000000000001</v>
      </c>
      <c r="D17" s="86">
        <v>0.255</v>
      </c>
      <c r="E17" s="86">
        <f t="shared" si="0"/>
        <v>0.25566666666666665</v>
      </c>
      <c r="F17" s="86">
        <f t="shared" si="1"/>
        <v>5.7735026918962634E-4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x14ac:dyDescent="0.45">
      <c r="A18" s="83">
        <v>96</v>
      </c>
      <c r="B18" s="86">
        <v>0.25600000000000001</v>
      </c>
      <c r="C18" s="86">
        <v>0.255</v>
      </c>
      <c r="D18" s="86">
        <v>0.255</v>
      </c>
      <c r="E18" s="86">
        <f t="shared" si="0"/>
        <v>0.25533333333333336</v>
      </c>
      <c r="F18" s="86">
        <f t="shared" si="1"/>
        <v>5.7735026918962634E-4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x14ac:dyDescent="0.45">
      <c r="A19" s="83">
        <v>120</v>
      </c>
      <c r="B19" s="86">
        <v>0.25600000000000001</v>
      </c>
      <c r="C19" s="86">
        <v>0.25600000000000001</v>
      </c>
      <c r="D19" s="86">
        <v>0.25600000000000001</v>
      </c>
      <c r="E19" s="86">
        <f t="shared" si="0"/>
        <v>0.25600000000000001</v>
      </c>
      <c r="F19" s="86">
        <f t="shared" si="1"/>
        <v>0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x14ac:dyDescent="0.45">
      <c r="A20" s="83">
        <v>144</v>
      </c>
      <c r="B20" s="86">
        <v>0.255</v>
      </c>
      <c r="C20" s="86">
        <v>0.255</v>
      </c>
      <c r="D20" s="86">
        <v>0.255</v>
      </c>
      <c r="E20" s="86">
        <f t="shared" si="0"/>
        <v>0.255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x14ac:dyDescent="0.45">
      <c r="A21" s="83">
        <v>168</v>
      </c>
      <c r="B21" s="86">
        <v>0.255</v>
      </c>
      <c r="C21" s="86">
        <v>0.255</v>
      </c>
      <c r="D21" s="86">
        <v>0.255</v>
      </c>
      <c r="E21" s="86">
        <f t="shared" si="0"/>
        <v>0.255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x14ac:dyDescent="0.45"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x14ac:dyDescent="0.45">
      <c r="H23" s="13"/>
      <c r="I23" s="13"/>
      <c r="J23" s="156">
        <f>(J15-J10)/J10*100</f>
        <v>-0.29025098173126768</v>
      </c>
      <c r="K23" s="156"/>
      <c r="L23" s="156"/>
      <c r="M23" s="156"/>
      <c r="N23" s="156"/>
      <c r="O23" s="156">
        <f t="shared" ref="O23:V23" si="9">(O15-O10)/O10*100</f>
        <v>7.3939256057315647E-2</v>
      </c>
      <c r="P23" s="156"/>
      <c r="Q23" s="156"/>
      <c r="R23" s="156"/>
      <c r="S23" s="156"/>
      <c r="T23" s="156">
        <f t="shared" si="9"/>
        <v>-1.2338082901554297</v>
      </c>
      <c r="U23" s="156"/>
      <c r="V23" s="156">
        <f t="shared" si="9"/>
        <v>-1.4476631053732809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x14ac:dyDescent="0.45">
      <c r="B24" s="6"/>
      <c r="C24" s="6"/>
      <c r="D24" s="6"/>
      <c r="F24" s="6"/>
      <c r="G24" s="6"/>
      <c r="H24" s="50"/>
      <c r="I24" s="50"/>
      <c r="J24" s="13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x14ac:dyDescent="0.45">
      <c r="F25" s="6"/>
      <c r="G25" s="6"/>
      <c r="H25" s="6"/>
      <c r="I25" s="6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</row>
    <row r="26" spans="1:35" x14ac:dyDescent="0.45">
      <c r="F26" s="6"/>
      <c r="G26" s="6"/>
      <c r="H26" s="6"/>
      <c r="I26" s="6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</row>
    <row r="27" spans="1:35" x14ac:dyDescent="0.45">
      <c r="F27" s="6"/>
      <c r="G27" s="6"/>
      <c r="H27" s="6"/>
      <c r="I27" s="6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</row>
    <row r="28" spans="1:35" x14ac:dyDescent="0.45">
      <c r="F28" s="6"/>
      <c r="G28" s="6"/>
      <c r="H28" s="6"/>
      <c r="I28" s="6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35" x14ac:dyDescent="0.45">
      <c r="F29" s="6"/>
      <c r="G29" s="6"/>
      <c r="H29" s="6"/>
      <c r="I29" s="6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  <row r="30" spans="1:35" x14ac:dyDescent="0.45">
      <c r="F30" s="6"/>
      <c r="G30" s="6"/>
      <c r="H30" s="6"/>
      <c r="I30" s="6"/>
    </row>
    <row r="31" spans="1:35" x14ac:dyDescent="0.45">
      <c r="F31" s="6"/>
      <c r="G31" s="6"/>
      <c r="H31" s="6"/>
      <c r="I31" s="6"/>
    </row>
    <row r="32" spans="1:35" x14ac:dyDescent="0.45">
      <c r="F32" s="6"/>
      <c r="G32" s="6"/>
      <c r="H32" s="6"/>
      <c r="I32" s="6"/>
    </row>
    <row r="33" spans="6:9" x14ac:dyDescent="0.45">
      <c r="F33" s="6"/>
      <c r="G33" s="6"/>
      <c r="H33" s="6"/>
      <c r="I33" s="6"/>
    </row>
    <row r="34" spans="6:9" x14ac:dyDescent="0.45">
      <c r="F34" s="6"/>
      <c r="G34" s="6"/>
      <c r="H34" s="6"/>
      <c r="I34" s="6"/>
    </row>
    <row r="35" spans="6:9" x14ac:dyDescent="0.45">
      <c r="F35" s="6"/>
      <c r="G35" s="6"/>
      <c r="H35" s="6"/>
      <c r="I35" s="6"/>
    </row>
    <row r="36" spans="6:9" x14ac:dyDescent="0.45">
      <c r="F36" s="6"/>
      <c r="G36" s="6"/>
      <c r="H36" s="6"/>
      <c r="I36" s="6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C00-000000000000}"/>
    <hyperlink ref="B1" location="'Calculations file'!A1" display="'Calculations file'!A1" xr:uid="{00000000-0004-0000-0C00-000001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Z35"/>
  <sheetViews>
    <sheetView topLeftCell="B1"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8" width="13.47265625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6.47265625" bestFit="1" customWidth="1"/>
    <col min="13" max="13" width="20.85546875" bestFit="1" customWidth="1"/>
    <col min="14" max="14" width="21.37890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5" max="25" width="13.234375" bestFit="1" customWidth="1"/>
    <col min="26" max="26" width="8.6171875" bestFit="1" customWidth="1"/>
    <col min="27" max="27" width="18.6171875" bestFit="1" customWidth="1"/>
  </cols>
  <sheetData>
    <row r="1" spans="1:26" x14ac:dyDescent="0.45">
      <c r="A1" s="96" t="s">
        <v>102</v>
      </c>
      <c r="B1" s="97" t="s">
        <v>103</v>
      </c>
      <c r="C1" s="8"/>
    </row>
    <row r="2" spans="1:26" ht="14.1" x14ac:dyDescent="0.5">
      <c r="A2" s="1" t="s">
        <v>110</v>
      </c>
      <c r="B2" s="1"/>
      <c r="C2" s="1"/>
    </row>
    <row r="3" spans="1:26" ht="14.1" x14ac:dyDescent="0.5">
      <c r="A3" s="1"/>
      <c r="B3" s="1"/>
      <c r="C3" s="1"/>
    </row>
    <row r="4" spans="1:26" ht="30" x14ac:dyDescent="0.45">
      <c r="A4" s="14" t="s">
        <v>0</v>
      </c>
      <c r="B4" s="14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</row>
    <row r="5" spans="1:26" x14ac:dyDescent="0.45">
      <c r="A5" s="5" t="s">
        <v>31</v>
      </c>
      <c r="B5" s="9" t="s">
        <v>67</v>
      </c>
      <c r="C5" s="4">
        <v>0.4513888888888889</v>
      </c>
      <c r="D5" s="5">
        <v>21</v>
      </c>
      <c r="E5" s="5">
        <v>30</v>
      </c>
      <c r="F5" s="5" t="s">
        <v>32</v>
      </c>
      <c r="G5" s="5" t="s">
        <v>32</v>
      </c>
      <c r="H5" s="5" t="s">
        <v>24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S5" s="5"/>
    </row>
    <row r="6" spans="1:26" ht="14.1" x14ac:dyDescent="0.5">
      <c r="L6" s="1"/>
      <c r="M6" s="1"/>
      <c r="N6" s="1"/>
      <c r="O6" s="1"/>
      <c r="P6" s="1"/>
      <c r="Q6" s="1"/>
    </row>
    <row r="7" spans="1:26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</row>
    <row r="8" spans="1:26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</row>
    <row r="9" spans="1:26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</row>
    <row r="10" spans="1:26" x14ac:dyDescent="0.45">
      <c r="A10" s="83">
        <v>0</v>
      </c>
      <c r="B10" s="86">
        <v>0.24299999999999999</v>
      </c>
      <c r="C10" s="86">
        <v>0.24399999999999999</v>
      </c>
      <c r="D10" s="86">
        <v>0.24399999999999999</v>
      </c>
      <c r="E10" s="86">
        <f t="shared" ref="E10:E21" si="0">AVERAGE(B10:D10)</f>
        <v>0.24366666666666667</v>
      </c>
      <c r="F10" s="86">
        <f t="shared" ref="F10:F21" si="1">_xlfn.STDEV.S(B10:D10)</f>
        <v>5.7735026918962634E-4</v>
      </c>
      <c r="G10" s="85">
        <v>5.8929999999999998</v>
      </c>
      <c r="H10" s="85">
        <v>5.87</v>
      </c>
      <c r="I10" s="85">
        <v>5.883</v>
      </c>
      <c r="J10" s="87">
        <f>AVERAGE(G10:I10)</f>
        <v>5.8820000000000006</v>
      </c>
      <c r="K10" s="87">
        <f>_xlfn.STDEV.S(G10:I10)</f>
        <v>1.1532562594670642E-2</v>
      </c>
      <c r="L10" s="85">
        <v>5.8840000000000003</v>
      </c>
      <c r="M10" s="85">
        <v>5.891</v>
      </c>
      <c r="N10" s="85">
        <v>5.8540000000000001</v>
      </c>
      <c r="O10" s="87">
        <f>AVERAGE(L10:N10)</f>
        <v>5.8763333333333341</v>
      </c>
      <c r="P10" s="87">
        <f>_xlfn.STDEV.S(L10:N10)</f>
        <v>1.9655363983740775E-2</v>
      </c>
      <c r="Q10" s="85">
        <v>10.16</v>
      </c>
      <c r="R10" s="85">
        <v>10.162000000000001</v>
      </c>
      <c r="S10" s="85">
        <v>10.148999999999999</v>
      </c>
      <c r="T10" s="88">
        <f>AVERAGE(Q10:S10)</f>
        <v>10.157000000000002</v>
      </c>
      <c r="U10" s="88">
        <f>_xlfn.STDEV.S(Q10:S10)</f>
        <v>7.0000000000008146E-3</v>
      </c>
      <c r="V10" s="88">
        <f>J10*O10*T10/1000</f>
        <v>0.35107256771533352</v>
      </c>
      <c r="W10" s="90"/>
      <c r="X10" s="91"/>
      <c r="Y10" s="92"/>
      <c r="Z10" s="93"/>
    </row>
    <row r="11" spans="1:26" x14ac:dyDescent="0.45">
      <c r="A11" s="83">
        <v>1.5</v>
      </c>
      <c r="B11" s="86">
        <v>0.25800000000000001</v>
      </c>
      <c r="C11" s="86">
        <v>0.25700000000000001</v>
      </c>
      <c r="D11" s="86">
        <v>0.25800000000000001</v>
      </c>
      <c r="E11" s="86">
        <f t="shared" si="0"/>
        <v>0.25766666666666665</v>
      </c>
      <c r="F11" s="86">
        <f t="shared" si="1"/>
        <v>5.7735026918962634E-4</v>
      </c>
      <c r="G11" s="85">
        <v>5.899</v>
      </c>
      <c r="H11" s="85">
        <v>5.88</v>
      </c>
      <c r="I11" s="85">
        <v>5.8869999999999996</v>
      </c>
      <c r="J11" s="87">
        <f t="shared" ref="J11:J21" si="2">AVERAGE(G11:I11)</f>
        <v>5.8886666666666665</v>
      </c>
      <c r="K11" s="87">
        <f t="shared" ref="K11:K21" si="3">_xlfn.STDEV.S(G11:I11)</f>
        <v>9.6090235369331468E-3</v>
      </c>
      <c r="L11" s="85">
        <v>5.9249999999999998</v>
      </c>
      <c r="M11" s="85">
        <v>5.9290000000000003</v>
      </c>
      <c r="N11" s="85">
        <v>5.9489999999999998</v>
      </c>
      <c r="O11" s="87">
        <f t="shared" ref="O11:O21" si="4">AVERAGE(L11:N11)</f>
        <v>5.9343333333333321</v>
      </c>
      <c r="P11" s="87">
        <f t="shared" ref="P11:P21" si="5">_xlfn.STDEV.S(L11:N11)</f>
        <v>1.2858201014657192E-2</v>
      </c>
      <c r="Q11" s="85">
        <v>10.225</v>
      </c>
      <c r="R11" s="85">
        <v>10.281000000000001</v>
      </c>
      <c r="S11" s="85">
        <v>10.292</v>
      </c>
      <c r="T11" s="88">
        <f t="shared" ref="T11:T21" si="6">AVERAGE(Q11:S11)</f>
        <v>10.266</v>
      </c>
      <c r="U11" s="88">
        <f t="shared" ref="U11:U21" si="7">_xlfn.STDEV.S(Q11:S11)</f>
        <v>3.5930488446443622E-2</v>
      </c>
      <c r="V11" s="88">
        <f t="shared" ref="V11:V21" si="8">J11*O11*T11/1000</f>
        <v>0.3587485615853333</v>
      </c>
      <c r="W11" s="90"/>
      <c r="X11" s="91"/>
      <c r="Y11" s="92"/>
      <c r="Z11" s="94"/>
    </row>
    <row r="12" spans="1:26" x14ac:dyDescent="0.45">
      <c r="A12" s="83">
        <v>3</v>
      </c>
      <c r="B12" s="86">
        <v>0.26</v>
      </c>
      <c r="C12" s="86">
        <v>0.26</v>
      </c>
      <c r="D12" s="86">
        <v>0.25900000000000001</v>
      </c>
      <c r="E12" s="86">
        <f t="shared" si="0"/>
        <v>0.25966666666666666</v>
      </c>
      <c r="F12" s="86">
        <f t="shared" si="1"/>
        <v>5.7735026918962634E-4</v>
      </c>
      <c r="G12" s="85">
        <v>5.8840000000000003</v>
      </c>
      <c r="H12" s="85">
        <v>5.8650000000000002</v>
      </c>
      <c r="I12" s="85">
        <v>5.8650000000000002</v>
      </c>
      <c r="J12" s="87">
        <f t="shared" si="2"/>
        <v>5.8713333333333333</v>
      </c>
      <c r="K12" s="87">
        <f t="shared" si="3"/>
        <v>1.0969655114602963E-2</v>
      </c>
      <c r="L12" s="85">
        <v>5.93</v>
      </c>
      <c r="M12" s="85">
        <v>5.9269999999999996</v>
      </c>
      <c r="N12" s="85">
        <v>5.9530000000000003</v>
      </c>
      <c r="O12" s="87">
        <f t="shared" si="4"/>
        <v>5.9366666666666665</v>
      </c>
      <c r="P12" s="87">
        <f t="shared" si="5"/>
        <v>1.4224392195568283E-2</v>
      </c>
      <c r="Q12" s="85">
        <v>10.329000000000001</v>
      </c>
      <c r="R12" s="85">
        <v>10.316000000000001</v>
      </c>
      <c r="S12" s="85">
        <v>10.333</v>
      </c>
      <c r="T12" s="88">
        <f t="shared" si="6"/>
        <v>10.326000000000001</v>
      </c>
      <c r="U12" s="88">
        <f t="shared" si="7"/>
        <v>8.8881944173153597E-3</v>
      </c>
      <c r="V12" s="88">
        <f t="shared" si="8"/>
        <v>0.35992459342666666</v>
      </c>
      <c r="W12" s="90"/>
      <c r="X12" s="91"/>
      <c r="Y12" s="92"/>
      <c r="Z12" s="94"/>
    </row>
    <row r="13" spans="1:26" x14ac:dyDescent="0.45">
      <c r="A13" s="83">
        <v>4.5</v>
      </c>
      <c r="B13" s="86">
        <v>0.26</v>
      </c>
      <c r="C13" s="86">
        <v>0.26</v>
      </c>
      <c r="D13" s="86">
        <v>0.26</v>
      </c>
      <c r="E13" s="86">
        <f t="shared" si="0"/>
        <v>0.26</v>
      </c>
      <c r="F13" s="86">
        <f t="shared" si="1"/>
        <v>0</v>
      </c>
      <c r="G13" s="85">
        <v>5.8280000000000003</v>
      </c>
      <c r="H13" s="85">
        <v>5.8150000000000004</v>
      </c>
      <c r="I13" s="85">
        <v>5.82</v>
      </c>
      <c r="J13" s="87">
        <f t="shared" si="2"/>
        <v>5.8210000000000006</v>
      </c>
      <c r="K13" s="87">
        <f t="shared" si="3"/>
        <v>6.5574385243019557E-3</v>
      </c>
      <c r="L13" s="85">
        <v>5.8339999999999996</v>
      </c>
      <c r="M13" s="85">
        <v>5.8360000000000003</v>
      </c>
      <c r="N13" s="85">
        <v>5.8339999999999996</v>
      </c>
      <c r="O13" s="87">
        <f t="shared" si="4"/>
        <v>5.8346666666666662</v>
      </c>
      <c r="P13" s="87">
        <f t="shared" si="5"/>
        <v>1.1547005383796371E-3</v>
      </c>
      <c r="Q13" s="85">
        <v>10.252000000000001</v>
      </c>
      <c r="R13" s="85">
        <v>10.31</v>
      </c>
      <c r="S13" s="85">
        <v>10.314</v>
      </c>
      <c r="T13" s="88">
        <f t="shared" si="6"/>
        <v>10.292</v>
      </c>
      <c r="U13" s="88">
        <f t="shared" si="7"/>
        <v>3.4698703145794707E-2</v>
      </c>
      <c r="V13" s="88">
        <f t="shared" si="8"/>
        <v>0.34955331630933328</v>
      </c>
      <c r="W13" s="90"/>
      <c r="X13" s="91"/>
      <c r="Y13" s="92"/>
      <c r="Z13" s="94"/>
    </row>
    <row r="14" spans="1:26" x14ac:dyDescent="0.45">
      <c r="A14" s="83">
        <v>6</v>
      </c>
      <c r="B14" s="86">
        <v>0.25800000000000001</v>
      </c>
      <c r="C14" s="86">
        <v>0.25900000000000001</v>
      </c>
      <c r="D14" s="86">
        <v>0.25900000000000001</v>
      </c>
      <c r="E14" s="86">
        <f t="shared" si="0"/>
        <v>0.25866666666666666</v>
      </c>
      <c r="F14" s="86">
        <f t="shared" si="1"/>
        <v>5.7735026918962634E-4</v>
      </c>
      <c r="G14" s="87">
        <v>5.8019999999999996</v>
      </c>
      <c r="H14" s="87">
        <v>5.8209999999999997</v>
      </c>
      <c r="I14" s="87">
        <v>5.8209999999999997</v>
      </c>
      <c r="J14" s="87">
        <f t="shared" si="2"/>
        <v>5.8146666666666667</v>
      </c>
      <c r="K14" s="87">
        <f t="shared" si="3"/>
        <v>1.0969655114602963E-2</v>
      </c>
      <c r="L14" s="86">
        <v>5.8140000000000001</v>
      </c>
      <c r="M14" s="86">
        <v>5.843</v>
      </c>
      <c r="N14" s="86">
        <v>5.8140000000000001</v>
      </c>
      <c r="O14" s="87">
        <f t="shared" si="4"/>
        <v>5.823666666666667</v>
      </c>
      <c r="P14" s="87">
        <f t="shared" si="5"/>
        <v>1.6743157806499098E-2</v>
      </c>
      <c r="Q14" s="86">
        <v>10.336</v>
      </c>
      <c r="R14" s="86">
        <v>10.27</v>
      </c>
      <c r="S14" s="86">
        <v>10.259</v>
      </c>
      <c r="T14" s="88">
        <f t="shared" si="6"/>
        <v>10.288333333333334</v>
      </c>
      <c r="U14" s="88">
        <f t="shared" si="7"/>
        <v>4.1645327869202151E-2</v>
      </c>
      <c r="V14" s="88">
        <f t="shared" si="8"/>
        <v>0.34839054397259256</v>
      </c>
      <c r="W14" s="90"/>
      <c r="X14" s="91"/>
      <c r="Y14" s="92"/>
      <c r="Z14" s="95"/>
    </row>
    <row r="15" spans="1:26" x14ac:dyDescent="0.45">
      <c r="A15" s="83">
        <v>24</v>
      </c>
      <c r="B15" s="86">
        <v>0.25800000000000001</v>
      </c>
      <c r="C15" s="86">
        <v>0.25800000000000001</v>
      </c>
      <c r="D15" s="86">
        <v>0.25800000000000001</v>
      </c>
      <c r="E15" s="86">
        <f t="shared" si="0"/>
        <v>0.25800000000000001</v>
      </c>
      <c r="F15" s="86">
        <f t="shared" si="1"/>
        <v>0</v>
      </c>
      <c r="G15" s="87">
        <v>5.8239999999999998</v>
      </c>
      <c r="H15" s="87">
        <v>5.81</v>
      </c>
      <c r="I15" s="87">
        <v>5.83</v>
      </c>
      <c r="J15" s="87">
        <f t="shared" si="2"/>
        <v>5.8213333333333326</v>
      </c>
      <c r="K15" s="87">
        <f t="shared" si="3"/>
        <v>1.0263202878893995E-2</v>
      </c>
      <c r="L15" s="86">
        <v>5.8310000000000004</v>
      </c>
      <c r="M15" s="86">
        <v>5.8520000000000003</v>
      </c>
      <c r="N15" s="86">
        <v>5.8440000000000003</v>
      </c>
      <c r="O15" s="87">
        <f t="shared" si="4"/>
        <v>5.8423333333333334</v>
      </c>
      <c r="P15" s="87">
        <f t="shared" si="5"/>
        <v>1.0598742063723047E-2</v>
      </c>
      <c r="Q15" s="86">
        <v>10.192</v>
      </c>
      <c r="R15" s="86">
        <v>10.202</v>
      </c>
      <c r="S15" s="86">
        <v>10.206</v>
      </c>
      <c r="T15" s="88">
        <f t="shared" si="6"/>
        <v>10.199999999999999</v>
      </c>
      <c r="U15" s="88">
        <f t="shared" si="7"/>
        <v>7.2111025509276772E-3</v>
      </c>
      <c r="V15" s="88">
        <f t="shared" si="8"/>
        <v>0.34690373173333328</v>
      </c>
      <c r="W15" s="90"/>
      <c r="X15" s="91"/>
      <c r="Y15" s="92"/>
      <c r="Z15" s="95"/>
    </row>
    <row r="16" spans="1:26" x14ac:dyDescent="0.45">
      <c r="A16" s="83">
        <v>48</v>
      </c>
      <c r="B16" s="86">
        <v>0.25700000000000001</v>
      </c>
      <c r="C16" s="86">
        <v>0.25700000000000001</v>
      </c>
      <c r="D16" s="86">
        <v>0.25800000000000001</v>
      </c>
      <c r="E16" s="86">
        <f t="shared" si="0"/>
        <v>0.25733333333333336</v>
      </c>
      <c r="F16" s="86">
        <f t="shared" si="1"/>
        <v>5.7735026918962634E-4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6" x14ac:dyDescent="0.45">
      <c r="A17" s="83">
        <v>72</v>
      </c>
      <c r="B17" s="86">
        <v>0.25700000000000001</v>
      </c>
      <c r="C17" s="86">
        <v>0.25700000000000001</v>
      </c>
      <c r="D17" s="86">
        <v>0.25700000000000001</v>
      </c>
      <c r="E17" s="86">
        <f t="shared" si="0"/>
        <v>0.25700000000000001</v>
      </c>
      <c r="F17" s="86">
        <f t="shared" si="1"/>
        <v>0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6" x14ac:dyDescent="0.45">
      <c r="A18" s="83">
        <v>96</v>
      </c>
      <c r="B18" s="86">
        <v>0.25700000000000001</v>
      </c>
      <c r="C18" s="86">
        <v>0.25700000000000001</v>
      </c>
      <c r="D18" s="86">
        <v>0.25700000000000001</v>
      </c>
      <c r="E18" s="86">
        <f t="shared" si="0"/>
        <v>0.25700000000000001</v>
      </c>
      <c r="F18" s="86">
        <f t="shared" si="1"/>
        <v>0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6" x14ac:dyDescent="0.45">
      <c r="A19" s="83">
        <v>120</v>
      </c>
      <c r="B19" s="86">
        <v>0.25700000000000001</v>
      </c>
      <c r="C19" s="86">
        <v>0.25700000000000001</v>
      </c>
      <c r="D19" s="86">
        <v>0.25700000000000001</v>
      </c>
      <c r="E19" s="86">
        <f t="shared" si="0"/>
        <v>0.25700000000000001</v>
      </c>
      <c r="F19" s="86">
        <f t="shared" si="1"/>
        <v>0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6" x14ac:dyDescent="0.45">
      <c r="A20" s="83">
        <v>144</v>
      </c>
      <c r="B20" s="86">
        <v>0.25700000000000001</v>
      </c>
      <c r="C20" s="86">
        <v>0.25700000000000001</v>
      </c>
      <c r="D20" s="86">
        <v>0.25700000000000001</v>
      </c>
      <c r="E20" s="86">
        <f t="shared" si="0"/>
        <v>0.25700000000000001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6" x14ac:dyDescent="0.45">
      <c r="A21" s="83">
        <v>168</v>
      </c>
      <c r="B21" s="86">
        <v>0.25700000000000001</v>
      </c>
      <c r="C21" s="86">
        <v>0.25700000000000001</v>
      </c>
      <c r="D21" s="86">
        <v>0.25600000000000001</v>
      </c>
      <c r="E21" s="86">
        <f t="shared" si="0"/>
        <v>0.25666666666666665</v>
      </c>
      <c r="F21" s="86">
        <f t="shared" si="1"/>
        <v>5.7735026918962634E-4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6" x14ac:dyDescent="0.45"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x14ac:dyDescent="0.45">
      <c r="H23" s="13"/>
      <c r="I23" s="13"/>
      <c r="J23" s="156">
        <f>(J15-J10)/J10*100</f>
        <v>-1.0313952170463783</v>
      </c>
      <c r="K23" s="156"/>
      <c r="L23" s="156"/>
      <c r="M23" s="156"/>
      <c r="N23" s="156"/>
      <c r="O23" s="156">
        <f t="shared" ref="O23:V23" si="9">(O15-O10)/O10*100</f>
        <v>-0.57859209257474653</v>
      </c>
      <c r="P23" s="156"/>
      <c r="Q23" s="156"/>
      <c r="R23" s="156"/>
      <c r="S23" s="156"/>
      <c r="T23" s="156">
        <f t="shared" si="9"/>
        <v>0.42335335236780031</v>
      </c>
      <c r="U23" s="156"/>
      <c r="V23" s="156">
        <f t="shared" si="9"/>
        <v>-1.1874570574196881</v>
      </c>
      <c r="W23" s="13"/>
    </row>
    <row r="24" spans="1:26" x14ac:dyDescent="0.45">
      <c r="B24" s="6"/>
      <c r="C24" s="6"/>
      <c r="D24" s="6"/>
      <c r="F24" s="6"/>
      <c r="G24" s="6"/>
      <c r="H24" s="6"/>
      <c r="I24" s="6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</row>
    <row r="25" spans="1:26" x14ac:dyDescent="0.45">
      <c r="F25" s="6"/>
      <c r="G25" s="6"/>
      <c r="H25" s="6"/>
      <c r="I25" s="6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</row>
    <row r="26" spans="1:26" x14ac:dyDescent="0.45">
      <c r="F26" s="6"/>
      <c r="G26" s="6"/>
      <c r="H26" s="6"/>
      <c r="I26" s="6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</row>
    <row r="27" spans="1:26" x14ac:dyDescent="0.45">
      <c r="F27" s="6"/>
      <c r="G27" s="6"/>
      <c r="H27" s="6"/>
      <c r="I27" s="6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</row>
    <row r="28" spans="1:26" x14ac:dyDescent="0.45">
      <c r="F28" s="6"/>
      <c r="G28" s="6"/>
      <c r="H28" s="6"/>
      <c r="I28" s="6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6" x14ac:dyDescent="0.45">
      <c r="F29" s="6"/>
      <c r="G29" s="6"/>
      <c r="H29" s="6"/>
      <c r="I29" s="6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  <row r="30" spans="1:26" x14ac:dyDescent="0.45">
      <c r="F30" s="6"/>
      <c r="G30" s="6"/>
      <c r="H30" s="6"/>
      <c r="I30" s="6"/>
    </row>
    <row r="31" spans="1:26" x14ac:dyDescent="0.45">
      <c r="F31" s="6"/>
      <c r="G31" s="6"/>
      <c r="H31" s="6"/>
      <c r="I31" s="6"/>
    </row>
    <row r="32" spans="1:26" x14ac:dyDescent="0.45">
      <c r="F32" s="6"/>
      <c r="G32" s="6"/>
      <c r="H32" s="6"/>
      <c r="I32" s="6"/>
    </row>
    <row r="33" spans="6:9" x14ac:dyDescent="0.45">
      <c r="F33" s="6"/>
      <c r="G33" s="6"/>
      <c r="H33" s="6"/>
      <c r="I33" s="6"/>
    </row>
    <row r="34" spans="6:9" x14ac:dyDescent="0.45">
      <c r="F34" s="6"/>
      <c r="G34" s="6"/>
      <c r="H34" s="6"/>
      <c r="I34" s="6"/>
    </row>
    <row r="35" spans="6:9" x14ac:dyDescent="0.45">
      <c r="F35" s="6"/>
      <c r="G35" s="6"/>
      <c r="H35" s="6"/>
      <c r="I35" s="6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D00-000000000000}"/>
    <hyperlink ref="B1" location="'Calculations file'!A1" display="'Calculations file'!A1" xr:uid="{00000000-0004-0000-0D00-000001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Z35"/>
  <sheetViews>
    <sheetView topLeftCell="C1"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8" width="13.47265625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6.47265625" bestFit="1" customWidth="1"/>
    <col min="13" max="13" width="20.85546875" bestFit="1" customWidth="1"/>
    <col min="14" max="14" width="21.37890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5" max="25" width="13.234375" bestFit="1" customWidth="1"/>
    <col min="26" max="26" width="8.6171875" bestFit="1" customWidth="1"/>
    <col min="27" max="27" width="18.6171875" bestFit="1" customWidth="1"/>
  </cols>
  <sheetData>
    <row r="1" spans="1:26" x14ac:dyDescent="0.45">
      <c r="A1" s="96" t="s">
        <v>102</v>
      </c>
      <c r="B1" s="97" t="s">
        <v>103</v>
      </c>
      <c r="C1" s="8"/>
    </row>
    <row r="2" spans="1:26" ht="14.1" x14ac:dyDescent="0.5">
      <c r="A2" s="1" t="s">
        <v>111</v>
      </c>
      <c r="B2" s="1"/>
      <c r="C2" s="1"/>
    </row>
    <row r="3" spans="1:26" ht="14.1" x14ac:dyDescent="0.5">
      <c r="A3" s="1"/>
      <c r="B3" s="1"/>
      <c r="C3" s="1"/>
    </row>
    <row r="4" spans="1:26" ht="30" x14ac:dyDescent="0.45">
      <c r="A4" s="72" t="s">
        <v>0</v>
      </c>
      <c r="B4" s="72" t="s">
        <v>1</v>
      </c>
      <c r="C4" s="72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  <c r="O4" s="69" t="s">
        <v>14</v>
      </c>
      <c r="P4" s="69" t="s">
        <v>15</v>
      </c>
      <c r="Q4" s="69" t="s">
        <v>16</v>
      </c>
    </row>
    <row r="5" spans="1:26" x14ac:dyDescent="0.45">
      <c r="A5" s="5" t="s">
        <v>66</v>
      </c>
      <c r="B5" s="9" t="s">
        <v>67</v>
      </c>
      <c r="C5" s="4">
        <v>0.4513888888888889</v>
      </c>
      <c r="D5" s="5">
        <v>212</v>
      </c>
      <c r="E5" s="5">
        <v>30</v>
      </c>
      <c r="F5" s="5" t="s">
        <v>32</v>
      </c>
      <c r="G5" s="5" t="s">
        <v>32</v>
      </c>
      <c r="H5" s="5" t="s">
        <v>24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S5" s="5"/>
    </row>
    <row r="6" spans="1:26" ht="14.1" x14ac:dyDescent="0.5">
      <c r="L6" s="1"/>
      <c r="M6" s="1"/>
      <c r="N6" s="1"/>
      <c r="O6" s="1"/>
      <c r="P6" s="1"/>
      <c r="Q6" s="1"/>
    </row>
    <row r="7" spans="1:26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</row>
    <row r="8" spans="1:26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</row>
    <row r="9" spans="1:26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</row>
    <row r="10" spans="1:26" x14ac:dyDescent="0.45">
      <c r="A10" s="83">
        <v>0</v>
      </c>
      <c r="B10" s="86">
        <v>0.24299999999999999</v>
      </c>
      <c r="C10" s="86">
        <v>0.24299999999999999</v>
      </c>
      <c r="D10" s="86">
        <v>0.24299999999999999</v>
      </c>
      <c r="E10" s="86">
        <f>AVERAGE(B10:D10)</f>
        <v>0.24299999999999999</v>
      </c>
      <c r="F10" s="86">
        <f t="shared" ref="F10:F21" si="0">_xlfn.STDEV.S(B10:D10)</f>
        <v>0</v>
      </c>
      <c r="G10" s="85">
        <v>5.8920000000000003</v>
      </c>
      <c r="H10" s="85">
        <v>5.8869999999999996</v>
      </c>
      <c r="I10" s="85">
        <v>5.8769999999999998</v>
      </c>
      <c r="J10" s="87">
        <f>AVERAGE(G10:I10)</f>
        <v>5.8853333333333326</v>
      </c>
      <c r="K10" s="87">
        <f>_xlfn.STDEV.S(G10:I10)</f>
        <v>7.6376261582599579E-3</v>
      </c>
      <c r="L10" s="85">
        <v>5.96</v>
      </c>
      <c r="M10" s="85">
        <v>5.9210000000000003</v>
      </c>
      <c r="N10" s="85">
        <v>5.8940000000000001</v>
      </c>
      <c r="O10" s="87">
        <f>AVERAGE(L10:N10)</f>
        <v>5.9249999999999998</v>
      </c>
      <c r="P10" s="87">
        <f>_xlfn.STDEV.S(L10:N10)</f>
        <v>3.318132004607402E-2</v>
      </c>
      <c r="Q10" s="85">
        <v>10.16</v>
      </c>
      <c r="R10" s="85">
        <v>10.143000000000001</v>
      </c>
      <c r="S10" s="85">
        <v>10.055</v>
      </c>
      <c r="T10" s="88">
        <f>AVERAGE(Q10:S10)</f>
        <v>10.119333333333334</v>
      </c>
      <c r="U10" s="88">
        <f>_xlfn.STDEV.S(Q10:S10)</f>
        <v>5.635896852616603E-2</v>
      </c>
      <c r="V10" s="88">
        <f>J10*O10*T10/1000</f>
        <v>0.35286722493333333</v>
      </c>
      <c r="W10" s="90"/>
      <c r="X10" s="91"/>
      <c r="Y10" s="92"/>
      <c r="Z10" s="93"/>
    </row>
    <row r="11" spans="1:26" x14ac:dyDescent="0.45">
      <c r="A11" s="83">
        <v>1.5</v>
      </c>
      <c r="B11" s="86">
        <v>0.25700000000000001</v>
      </c>
      <c r="C11" s="86">
        <v>0.25600000000000001</v>
      </c>
      <c r="D11" s="86">
        <v>0.25700000000000001</v>
      </c>
      <c r="E11" s="86">
        <f t="shared" ref="E11:E21" si="1">AVERAGE(B11:D11)</f>
        <v>0.25666666666666665</v>
      </c>
      <c r="F11" s="86">
        <f t="shared" si="0"/>
        <v>5.7735026918962634E-4</v>
      </c>
      <c r="G11" s="85">
        <v>5.8890000000000002</v>
      </c>
      <c r="H11" s="85">
        <v>5.8739999999999997</v>
      </c>
      <c r="I11" s="85">
        <v>5.8869999999999996</v>
      </c>
      <c r="J11" s="87">
        <f t="shared" ref="J11:J21" si="2">AVERAGE(G11:I11)</f>
        <v>5.8833333333333329</v>
      </c>
      <c r="K11" s="87">
        <f t="shared" ref="K11:K21" si="3">_xlfn.STDEV.S(G11:I11)</f>
        <v>8.1445278152472537E-3</v>
      </c>
      <c r="L11" s="85">
        <v>5.8760000000000003</v>
      </c>
      <c r="M11" s="85">
        <v>5.9039999999999999</v>
      </c>
      <c r="N11" s="85">
        <v>5.8970000000000002</v>
      </c>
      <c r="O11" s="87">
        <f t="shared" ref="O11:O21" si="4">AVERAGE(L11:N11)</f>
        <v>5.8923333333333332</v>
      </c>
      <c r="P11" s="87">
        <f t="shared" ref="P11:P21" si="5">_xlfn.STDEV.S(L11:N11)</f>
        <v>1.4571661996262746E-2</v>
      </c>
      <c r="Q11" s="85">
        <v>10.272</v>
      </c>
      <c r="R11" s="85">
        <v>10.252000000000001</v>
      </c>
      <c r="S11" s="85">
        <v>10.243</v>
      </c>
      <c r="T11" s="88">
        <f t="shared" ref="T11:T21" si="6">AVERAGE(Q11:S11)</f>
        <v>10.255666666666668</v>
      </c>
      <c r="U11" s="88">
        <f t="shared" ref="U11:U21" si="7">_xlfn.STDEV.S(Q11:S11)</f>
        <v>1.484362938547479E-2</v>
      </c>
      <c r="V11" s="88">
        <f t="shared" ref="V11:V21" si="8">J11*O11*T11/1000</f>
        <v>0.35552869523518515</v>
      </c>
      <c r="W11" s="90"/>
      <c r="X11" s="91"/>
      <c r="Y11" s="92"/>
      <c r="Z11" s="94"/>
    </row>
    <row r="12" spans="1:26" x14ac:dyDescent="0.45">
      <c r="A12" s="83">
        <v>3</v>
      </c>
      <c r="B12" s="86">
        <v>0.25900000000000001</v>
      </c>
      <c r="C12" s="86">
        <v>0.25900000000000001</v>
      </c>
      <c r="D12" s="86">
        <v>0.25900000000000001</v>
      </c>
      <c r="E12" s="86">
        <f t="shared" si="1"/>
        <v>0.25900000000000001</v>
      </c>
      <c r="F12" s="86">
        <f t="shared" si="0"/>
        <v>0</v>
      </c>
      <c r="G12" s="85">
        <v>5.9279999999999999</v>
      </c>
      <c r="H12" s="85">
        <v>5.899</v>
      </c>
      <c r="I12" s="85">
        <v>5.9080000000000004</v>
      </c>
      <c r="J12" s="87">
        <f t="shared" si="2"/>
        <v>5.9116666666666662</v>
      </c>
      <c r="K12" s="87">
        <f t="shared" si="3"/>
        <v>1.484362938547479E-2</v>
      </c>
      <c r="L12" s="85">
        <v>5.9279999999999999</v>
      </c>
      <c r="M12" s="85">
        <v>5.952</v>
      </c>
      <c r="N12" s="85">
        <v>5.96</v>
      </c>
      <c r="O12" s="87">
        <f t="shared" si="4"/>
        <v>5.9466666666666663</v>
      </c>
      <c r="P12" s="87">
        <f t="shared" si="5"/>
        <v>1.6653327995729075E-2</v>
      </c>
      <c r="Q12" s="85">
        <v>10.275</v>
      </c>
      <c r="R12" s="85">
        <v>10.231</v>
      </c>
      <c r="S12" s="85">
        <v>10.231999999999999</v>
      </c>
      <c r="T12" s="88">
        <f t="shared" si="6"/>
        <v>10.246</v>
      </c>
      <c r="U12" s="88">
        <f t="shared" si="7"/>
        <v>2.5119713374161374E-2</v>
      </c>
      <c r="V12" s="88">
        <f t="shared" si="8"/>
        <v>0.3601951700444444</v>
      </c>
      <c r="W12" s="90"/>
      <c r="X12" s="91"/>
      <c r="Y12" s="92"/>
      <c r="Z12" s="94"/>
    </row>
    <row r="13" spans="1:26" x14ac:dyDescent="0.45">
      <c r="A13" s="83">
        <v>4.5</v>
      </c>
      <c r="B13" s="86">
        <v>0.25900000000000001</v>
      </c>
      <c r="C13" s="86">
        <v>0.25800000000000001</v>
      </c>
      <c r="D13" s="86">
        <v>0.25900000000000001</v>
      </c>
      <c r="E13" s="86">
        <f t="shared" si="1"/>
        <v>0.25866666666666666</v>
      </c>
      <c r="F13" s="86">
        <f t="shared" si="0"/>
        <v>5.7735026918962634E-4</v>
      </c>
      <c r="G13" s="85">
        <v>5.8769999999999998</v>
      </c>
      <c r="H13" s="85">
        <v>5.8650000000000002</v>
      </c>
      <c r="I13" s="85">
        <v>5.8540000000000001</v>
      </c>
      <c r="J13" s="87">
        <f t="shared" si="2"/>
        <v>5.8653333333333331</v>
      </c>
      <c r="K13" s="87">
        <f t="shared" si="3"/>
        <v>1.1503622617824772E-2</v>
      </c>
      <c r="L13" s="85">
        <v>5.86</v>
      </c>
      <c r="M13" s="85">
        <v>5.8819999999999997</v>
      </c>
      <c r="N13" s="85">
        <v>5.8940000000000001</v>
      </c>
      <c r="O13" s="87">
        <f t="shared" si="4"/>
        <v>5.8786666666666676</v>
      </c>
      <c r="P13" s="87">
        <f t="shared" si="5"/>
        <v>1.7243356208503272E-2</v>
      </c>
      <c r="Q13" s="85">
        <v>10.198</v>
      </c>
      <c r="R13" s="85">
        <v>10.193</v>
      </c>
      <c r="S13" s="85">
        <v>10.177</v>
      </c>
      <c r="T13" s="88">
        <f t="shared" si="6"/>
        <v>10.189333333333332</v>
      </c>
      <c r="U13" s="88">
        <f t="shared" si="7"/>
        <v>1.0969655114603207E-2</v>
      </c>
      <c r="V13" s="88">
        <f t="shared" si="8"/>
        <v>0.35133167317807407</v>
      </c>
      <c r="W13" s="90"/>
      <c r="X13" s="91"/>
      <c r="Y13" s="92"/>
      <c r="Z13" s="94"/>
    </row>
    <row r="14" spans="1:26" x14ac:dyDescent="0.45">
      <c r="A14" s="83">
        <v>6</v>
      </c>
      <c r="B14" s="86">
        <v>0.25900000000000001</v>
      </c>
      <c r="C14" s="86">
        <v>0.25900000000000001</v>
      </c>
      <c r="D14" s="86">
        <v>0.25800000000000001</v>
      </c>
      <c r="E14" s="86">
        <f t="shared" si="1"/>
        <v>0.25866666666666666</v>
      </c>
      <c r="F14" s="86">
        <f t="shared" si="0"/>
        <v>5.7735026918962634E-4</v>
      </c>
      <c r="G14" s="87">
        <v>5.8559999999999999</v>
      </c>
      <c r="H14" s="87">
        <v>5.8620000000000001</v>
      </c>
      <c r="I14" s="87">
        <v>5.8479999999999999</v>
      </c>
      <c r="J14" s="87">
        <f t="shared" si="2"/>
        <v>5.8553333333333333</v>
      </c>
      <c r="K14" s="87">
        <f t="shared" si="3"/>
        <v>7.0237691685686044E-3</v>
      </c>
      <c r="L14" s="86">
        <v>5.8550000000000004</v>
      </c>
      <c r="M14" s="86">
        <v>5.89</v>
      </c>
      <c r="N14" s="86">
        <v>5.8840000000000003</v>
      </c>
      <c r="O14" s="87">
        <f t="shared" si="4"/>
        <v>5.8763333333333341</v>
      </c>
      <c r="P14" s="87">
        <f t="shared" si="5"/>
        <v>1.8717193521821652E-2</v>
      </c>
      <c r="Q14" s="86">
        <v>10.183999999999999</v>
      </c>
      <c r="R14" s="86">
        <v>10.206</v>
      </c>
      <c r="S14" s="86">
        <v>10.183999999999999</v>
      </c>
      <c r="T14" s="88">
        <f t="shared" si="6"/>
        <v>10.191333333333333</v>
      </c>
      <c r="U14" s="88">
        <f t="shared" si="7"/>
        <v>1.2701705922171905E-2</v>
      </c>
      <c r="V14" s="88">
        <f t="shared" si="8"/>
        <v>0.35066228081614814</v>
      </c>
      <c r="W14" s="90"/>
      <c r="X14" s="91"/>
      <c r="Y14" s="92"/>
      <c r="Z14" s="95"/>
    </row>
    <row r="15" spans="1:26" x14ac:dyDescent="0.45">
      <c r="A15" s="83">
        <v>24</v>
      </c>
      <c r="B15" s="86">
        <v>0.25700000000000001</v>
      </c>
      <c r="C15" s="86">
        <v>0.25800000000000001</v>
      </c>
      <c r="D15" s="86">
        <v>0.25800000000000001</v>
      </c>
      <c r="E15" s="86">
        <f t="shared" si="1"/>
        <v>0.25766666666666665</v>
      </c>
      <c r="F15" s="86">
        <f t="shared" si="0"/>
        <v>5.7735026918962634E-4</v>
      </c>
      <c r="G15" s="87">
        <v>5.819</v>
      </c>
      <c r="H15" s="87">
        <v>5.8250000000000002</v>
      </c>
      <c r="I15" s="87">
        <v>5.8140000000000001</v>
      </c>
      <c r="J15" s="87">
        <f t="shared" si="2"/>
        <v>5.8193333333333328</v>
      </c>
      <c r="K15" s="87">
        <f t="shared" si="3"/>
        <v>5.5075705472861676E-3</v>
      </c>
      <c r="L15" s="86">
        <v>5.8579999999999997</v>
      </c>
      <c r="M15" s="86">
        <v>5.8639999999999999</v>
      </c>
      <c r="N15" s="86">
        <v>5.86</v>
      </c>
      <c r="O15" s="87">
        <f t="shared" si="4"/>
        <v>5.8606666666666669</v>
      </c>
      <c r="P15" s="87">
        <f t="shared" si="5"/>
        <v>3.0550504633039444E-3</v>
      </c>
      <c r="Q15" s="86">
        <v>10.15</v>
      </c>
      <c r="R15" s="86">
        <v>10.16</v>
      </c>
      <c r="S15" s="86">
        <v>10.138999999999999</v>
      </c>
      <c r="T15" s="88">
        <f t="shared" si="6"/>
        <v>10.149666666666667</v>
      </c>
      <c r="U15" s="88">
        <f t="shared" si="7"/>
        <v>1.0503967504392895E-2</v>
      </c>
      <c r="V15" s="88">
        <f t="shared" si="8"/>
        <v>0.34615613643125925</v>
      </c>
      <c r="W15" s="90"/>
      <c r="X15" s="91"/>
      <c r="Y15" s="92"/>
      <c r="Z15" s="95"/>
    </row>
    <row r="16" spans="1:26" x14ac:dyDescent="0.45">
      <c r="A16" s="83">
        <v>48</v>
      </c>
      <c r="B16" s="86">
        <v>0.25700000000000001</v>
      </c>
      <c r="C16" s="86">
        <v>0.25700000000000001</v>
      </c>
      <c r="D16" s="86">
        <v>0.25700000000000001</v>
      </c>
      <c r="E16" s="86">
        <f t="shared" si="1"/>
        <v>0.25700000000000001</v>
      </c>
      <c r="F16" s="86">
        <f t="shared" si="0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6" x14ac:dyDescent="0.45">
      <c r="A17" s="83">
        <v>72</v>
      </c>
      <c r="B17" s="86">
        <v>0.25700000000000001</v>
      </c>
      <c r="C17" s="86">
        <v>0.25700000000000001</v>
      </c>
      <c r="D17" s="86">
        <v>0.25700000000000001</v>
      </c>
      <c r="E17" s="86">
        <f t="shared" si="1"/>
        <v>0.25700000000000001</v>
      </c>
      <c r="F17" s="86">
        <f t="shared" si="0"/>
        <v>0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6" x14ac:dyDescent="0.45">
      <c r="A18" s="83">
        <v>96</v>
      </c>
      <c r="B18" s="86">
        <v>0.25700000000000001</v>
      </c>
      <c r="C18" s="86">
        <v>0.25600000000000001</v>
      </c>
      <c r="D18" s="86">
        <v>0.25700000000000001</v>
      </c>
      <c r="E18" s="86">
        <f t="shared" si="1"/>
        <v>0.25666666666666665</v>
      </c>
      <c r="F18" s="86">
        <f t="shared" si="0"/>
        <v>5.7735026918962634E-4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6" x14ac:dyDescent="0.45">
      <c r="A19" s="83">
        <v>120</v>
      </c>
      <c r="B19" s="86">
        <v>0.25600000000000001</v>
      </c>
      <c r="C19" s="86">
        <v>0.25700000000000001</v>
      </c>
      <c r="D19" s="86">
        <v>0.25700000000000001</v>
      </c>
      <c r="E19" s="86">
        <f t="shared" si="1"/>
        <v>0.25666666666666665</v>
      </c>
      <c r="F19" s="86">
        <f t="shared" si="0"/>
        <v>5.7735026918962634E-4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6" x14ac:dyDescent="0.45">
      <c r="A20" s="83">
        <v>144</v>
      </c>
      <c r="B20" s="86">
        <v>0.25700000000000001</v>
      </c>
      <c r="C20" s="86">
        <v>0.25800000000000001</v>
      </c>
      <c r="D20" s="86">
        <v>0.25800000000000001</v>
      </c>
      <c r="E20" s="86">
        <f t="shared" si="1"/>
        <v>0.25766666666666665</v>
      </c>
      <c r="F20" s="86">
        <f t="shared" si="0"/>
        <v>5.7735026918962634E-4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6" x14ac:dyDescent="0.45">
      <c r="A21" s="83">
        <v>168</v>
      </c>
      <c r="B21" s="86">
        <v>0.25600000000000001</v>
      </c>
      <c r="C21" s="86">
        <v>0.25700000000000001</v>
      </c>
      <c r="D21" s="86">
        <v>0.25600000000000001</v>
      </c>
      <c r="E21" s="86">
        <f t="shared" si="1"/>
        <v>0.25633333333333336</v>
      </c>
      <c r="F21" s="86">
        <f t="shared" si="0"/>
        <v>5.7735026918962634E-4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6" x14ac:dyDescent="0.45"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x14ac:dyDescent="0.45">
      <c r="H23" s="13"/>
      <c r="I23" s="13"/>
      <c r="J23" s="156">
        <f>(J15-J10)/J10*100</f>
        <v>-1.1214318078840027</v>
      </c>
      <c r="K23" s="156"/>
      <c r="L23" s="156"/>
      <c r="M23" s="156"/>
      <c r="N23" s="156"/>
      <c r="O23" s="156">
        <f t="shared" ref="O23:V23" si="9">(O15-O10)/O10*100</f>
        <v>-1.0857946554149016</v>
      </c>
      <c r="P23" s="156"/>
      <c r="Q23" s="156"/>
      <c r="R23" s="156"/>
      <c r="S23" s="156"/>
      <c r="T23" s="156">
        <f t="shared" si="9"/>
        <v>0.29975624217668917</v>
      </c>
      <c r="U23" s="156"/>
      <c r="V23" s="156">
        <f t="shared" si="9"/>
        <v>-1.9018735739319503</v>
      </c>
      <c r="W23" s="13"/>
    </row>
    <row r="24" spans="1:26" x14ac:dyDescent="0.45">
      <c r="B24" s="6"/>
      <c r="C24" s="6"/>
      <c r="D24" s="6"/>
      <c r="F24" s="6"/>
      <c r="G24" s="6"/>
      <c r="H24" s="6"/>
      <c r="I24" s="6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</row>
    <row r="25" spans="1:26" x14ac:dyDescent="0.45">
      <c r="F25" s="6"/>
      <c r="G25" s="6"/>
      <c r="H25" s="6"/>
      <c r="I25" s="6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</row>
    <row r="26" spans="1:26" x14ac:dyDescent="0.45">
      <c r="F26" s="6"/>
      <c r="G26" s="6"/>
      <c r="H26" s="6"/>
      <c r="I26" s="6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</row>
    <row r="27" spans="1:26" x14ac:dyDescent="0.45">
      <c r="F27" s="6"/>
      <c r="G27" s="6"/>
      <c r="H27" s="6"/>
      <c r="I27" s="6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</row>
    <row r="28" spans="1:26" x14ac:dyDescent="0.45">
      <c r="F28" s="6"/>
      <c r="G28" s="6"/>
      <c r="H28" s="6"/>
      <c r="I28" s="6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6" x14ac:dyDescent="0.45">
      <c r="F29" s="6"/>
      <c r="G29" s="6"/>
      <c r="H29" s="6"/>
      <c r="I29" s="6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  <row r="30" spans="1:26" x14ac:dyDescent="0.45">
      <c r="F30" s="6"/>
      <c r="G30" s="6"/>
      <c r="H30" s="6"/>
      <c r="I30" s="6"/>
    </row>
    <row r="31" spans="1:26" x14ac:dyDescent="0.45">
      <c r="F31" s="6"/>
      <c r="G31" s="6"/>
      <c r="H31" s="6"/>
      <c r="I31" s="6"/>
    </row>
    <row r="32" spans="1:26" x14ac:dyDescent="0.45">
      <c r="F32" s="6"/>
      <c r="G32" s="6"/>
      <c r="H32" s="6"/>
      <c r="I32" s="6"/>
    </row>
    <row r="33" spans="6:9" x14ac:dyDescent="0.45">
      <c r="F33" s="6"/>
      <c r="G33" s="6"/>
      <c r="H33" s="6"/>
      <c r="I33" s="6"/>
    </row>
    <row r="34" spans="6:9" x14ac:dyDescent="0.45">
      <c r="F34" s="6"/>
      <c r="G34" s="6"/>
      <c r="H34" s="6"/>
      <c r="I34" s="6"/>
    </row>
    <row r="35" spans="6:9" x14ac:dyDescent="0.45">
      <c r="F35" s="6"/>
      <c r="G35" s="6"/>
      <c r="H35" s="6"/>
      <c r="I35" s="6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E00-000000000000}"/>
    <hyperlink ref="B1" location="'Calculations file'!A1" display="'Calculations file'!A1" xr:uid="{00000000-0004-0000-0E00-000001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AB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5.37890625" bestFit="1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6.234375" bestFit="1" customWidth="1"/>
    <col min="24" max="24" width="14" customWidth="1"/>
    <col min="27" max="27" width="19" customWidth="1"/>
  </cols>
  <sheetData>
    <row r="1" spans="1:28" x14ac:dyDescent="0.45">
      <c r="A1" s="96" t="s">
        <v>102</v>
      </c>
      <c r="B1" s="97" t="s">
        <v>103</v>
      </c>
      <c r="C1" s="8"/>
    </row>
    <row r="2" spans="1:28" ht="14.1" x14ac:dyDescent="0.5">
      <c r="A2" s="1" t="s">
        <v>76</v>
      </c>
      <c r="B2" s="1"/>
      <c r="C2" s="1"/>
    </row>
    <row r="3" spans="1:28" ht="14.1" x14ac:dyDescent="0.5">
      <c r="A3" s="1"/>
      <c r="B3" s="1"/>
      <c r="C3" s="1"/>
    </row>
    <row r="4" spans="1:28" ht="30" x14ac:dyDescent="0.45">
      <c r="A4" s="29" t="s">
        <v>0</v>
      </c>
      <c r="B4" s="29" t="s">
        <v>1</v>
      </c>
      <c r="C4" s="29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W4" s="63"/>
      <c r="X4" s="63"/>
      <c r="Y4" s="63"/>
      <c r="Z4" s="63"/>
      <c r="AA4" s="63"/>
      <c r="AB4" s="63"/>
    </row>
    <row r="5" spans="1:28" x14ac:dyDescent="0.45">
      <c r="A5" s="5" t="s">
        <v>17</v>
      </c>
      <c r="B5" s="9" t="s">
        <v>67</v>
      </c>
      <c r="C5" s="4"/>
      <c r="D5" s="5">
        <v>20</v>
      </c>
      <c r="E5" s="5">
        <v>26</v>
      </c>
      <c r="F5" s="5">
        <v>8</v>
      </c>
      <c r="G5" s="5">
        <v>100</v>
      </c>
      <c r="H5" s="5" t="s">
        <v>24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R5" s="5"/>
      <c r="W5" s="51"/>
      <c r="X5" s="21"/>
      <c r="Y5" s="21"/>
      <c r="Z5" s="21"/>
      <c r="AA5" s="58"/>
      <c r="AB5" s="58"/>
    </row>
    <row r="6" spans="1:28" ht="14.1" x14ac:dyDescent="0.5">
      <c r="K6" s="1"/>
      <c r="L6" s="1"/>
      <c r="M6" s="1"/>
      <c r="N6" s="1"/>
      <c r="O6" s="1"/>
      <c r="P6" s="1"/>
      <c r="W6" s="51"/>
      <c r="X6" s="21"/>
      <c r="Y6" s="21"/>
      <c r="Z6" s="21"/>
      <c r="AA6" s="22"/>
      <c r="AB6" s="22"/>
    </row>
    <row r="7" spans="1:28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B7" s="22"/>
    </row>
    <row r="8" spans="1:28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  <c r="AB8" s="22"/>
    </row>
    <row r="9" spans="1:28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  <c r="AB9" s="22"/>
    </row>
    <row r="10" spans="1:28" x14ac:dyDescent="0.45">
      <c r="A10" s="83">
        <v>0</v>
      </c>
      <c r="B10" s="86">
        <v>0.245</v>
      </c>
      <c r="C10" s="86">
        <v>0.245</v>
      </c>
      <c r="D10" s="86">
        <v>0.245</v>
      </c>
      <c r="E10" s="86">
        <f t="shared" ref="E10:E21" si="0">AVERAGE(B10:D10)</f>
        <v>0.245</v>
      </c>
      <c r="F10" s="86">
        <f t="shared" ref="F10:F21" si="1">_xlfn.STDEV.S(B10:D10)</f>
        <v>0</v>
      </c>
      <c r="G10" s="85">
        <v>5.8179999999999996</v>
      </c>
      <c r="H10" s="85">
        <v>5.8259999999999996</v>
      </c>
      <c r="I10" s="85">
        <v>5.8250000000000002</v>
      </c>
      <c r="J10" s="87">
        <f>AVERAGE(G10:I10)</f>
        <v>5.8229999999999995</v>
      </c>
      <c r="K10" s="87">
        <f>_xlfn.STDEV.S(G10:I10)</f>
        <v>4.3588989435408053E-3</v>
      </c>
      <c r="L10" s="85">
        <v>5.9089999999999998</v>
      </c>
      <c r="M10" s="85">
        <v>5.8760000000000003</v>
      </c>
      <c r="N10" s="85">
        <v>5.9210000000000003</v>
      </c>
      <c r="O10" s="87">
        <f>AVERAGE(L10:N10)</f>
        <v>5.9020000000000001</v>
      </c>
      <c r="P10" s="87">
        <f>_xlfn.STDEV.S(L10:N10)</f>
        <v>2.330236039546198E-2</v>
      </c>
      <c r="Q10" s="85">
        <v>10.113</v>
      </c>
      <c r="R10" s="85">
        <v>10.119</v>
      </c>
      <c r="S10" s="85">
        <v>10.101000000000001</v>
      </c>
      <c r="T10" s="88">
        <f>AVERAGE(Q10:S10)</f>
        <v>10.110999999999999</v>
      </c>
      <c r="U10" s="88">
        <f>_xlfn.STDEV.S(Q10:S10)</f>
        <v>9.1651513899110582E-3</v>
      </c>
      <c r="V10" s="88">
        <f>J10*O10*T10/1000</f>
        <v>0.34748823540599993</v>
      </c>
      <c r="W10" s="90"/>
      <c r="X10" s="91"/>
      <c r="Y10" s="92"/>
      <c r="Z10" s="93"/>
      <c r="AB10" s="22"/>
    </row>
    <row r="11" spans="1:28" x14ac:dyDescent="0.45">
      <c r="A11" s="83">
        <v>1.5</v>
      </c>
      <c r="B11" s="86">
        <v>0.26600000000000001</v>
      </c>
      <c r="C11" s="86">
        <v>0.26600000000000001</v>
      </c>
      <c r="D11" s="86">
        <v>0.26500000000000001</v>
      </c>
      <c r="E11" s="86">
        <f t="shared" si="0"/>
        <v>0.26566666666666666</v>
      </c>
      <c r="F11" s="86">
        <f t="shared" si="1"/>
        <v>5.7735026918962634E-4</v>
      </c>
      <c r="G11" s="101">
        <v>5.9409999999999998</v>
      </c>
      <c r="H11" s="101">
        <v>5.93</v>
      </c>
      <c r="I11" s="101">
        <v>5.915</v>
      </c>
      <c r="J11" s="87">
        <f t="shared" ref="J11:J21" si="2">AVERAGE(G11:I11)</f>
        <v>5.9286666666666656</v>
      </c>
      <c r="K11" s="87">
        <f t="shared" ref="K11:K21" si="3">_xlfn.STDEV.S(G11:I11)</f>
        <v>1.3051181300301151E-2</v>
      </c>
      <c r="L11" s="85">
        <v>5.9329999999999998</v>
      </c>
      <c r="M11" s="85">
        <v>5.9509999999999996</v>
      </c>
      <c r="N11" s="85">
        <v>5.9589999999999996</v>
      </c>
      <c r="O11" s="87">
        <f t="shared" ref="O11:O21" si="4">AVERAGE(L11:N11)</f>
        <v>5.9476666666666667</v>
      </c>
      <c r="P11" s="87">
        <f t="shared" ref="P11:P21" si="5">_xlfn.STDEV.S(L11:N11)</f>
        <v>1.3316656236958676E-2</v>
      </c>
      <c r="Q11" s="85">
        <v>10.443</v>
      </c>
      <c r="R11" s="85">
        <v>10.444000000000001</v>
      </c>
      <c r="S11" s="85">
        <v>10.452999999999999</v>
      </c>
      <c r="T11" s="88">
        <f t="shared" ref="T11:T21" si="6">AVERAGE(Q11:S11)</f>
        <v>10.446666666666667</v>
      </c>
      <c r="U11" s="88">
        <f t="shared" ref="U11:U21" si="7">_xlfn.STDEV.S(Q11:S11)</f>
        <v>5.5075705472856836E-3</v>
      </c>
      <c r="V11" s="88">
        <f t="shared" ref="V11:V21" si="8">J11*O11*T11/1000</f>
        <v>0.36836757190074071</v>
      </c>
      <c r="W11" s="90"/>
      <c r="X11" s="91"/>
      <c r="Y11" s="92"/>
      <c r="Z11" s="94"/>
      <c r="AB11" s="21"/>
    </row>
    <row r="12" spans="1:28" x14ac:dyDescent="0.45">
      <c r="A12" s="83">
        <v>3</v>
      </c>
      <c r="B12" s="86">
        <v>0.27300000000000002</v>
      </c>
      <c r="C12" s="86">
        <v>0.27400000000000002</v>
      </c>
      <c r="D12" s="86">
        <v>0.27400000000000002</v>
      </c>
      <c r="E12" s="86">
        <f t="shared" si="0"/>
        <v>0.27366666666666667</v>
      </c>
      <c r="F12" s="86">
        <f t="shared" si="1"/>
        <v>5.7735026918962634E-4</v>
      </c>
      <c r="G12" s="101">
        <v>5.9359999999999999</v>
      </c>
      <c r="H12" s="101">
        <v>5.9569999999999999</v>
      </c>
      <c r="I12" s="101">
        <v>5.923</v>
      </c>
      <c r="J12" s="87">
        <f t="shared" si="2"/>
        <v>5.9386666666666672</v>
      </c>
      <c r="K12" s="87">
        <f t="shared" si="3"/>
        <v>1.7156145643276933E-2</v>
      </c>
      <c r="L12" s="85">
        <v>5.97</v>
      </c>
      <c r="M12" s="85">
        <v>5.9649999999999999</v>
      </c>
      <c r="N12" s="85">
        <v>5.9560000000000004</v>
      </c>
      <c r="O12" s="87">
        <f t="shared" si="4"/>
        <v>5.9636666666666658</v>
      </c>
      <c r="P12" s="87">
        <f t="shared" si="5"/>
        <v>7.0945988845972441E-3</v>
      </c>
      <c r="Q12" s="85">
        <v>10.513</v>
      </c>
      <c r="R12" s="85">
        <v>10.525</v>
      </c>
      <c r="S12" s="85">
        <v>10.522</v>
      </c>
      <c r="T12" s="88">
        <f t="shared" si="6"/>
        <v>10.520000000000001</v>
      </c>
      <c r="U12" s="88">
        <f t="shared" si="7"/>
        <v>6.244997998398635E-3</v>
      </c>
      <c r="V12" s="88">
        <f t="shared" si="8"/>
        <v>0.37257872323555558</v>
      </c>
      <c r="W12" s="90"/>
      <c r="X12" s="91"/>
      <c r="Y12" s="92"/>
      <c r="Z12" s="94"/>
      <c r="AB12" s="13"/>
    </row>
    <row r="13" spans="1:28" x14ac:dyDescent="0.45">
      <c r="A13" s="83">
        <v>4.5</v>
      </c>
      <c r="B13" s="86">
        <v>0.27900000000000003</v>
      </c>
      <c r="C13" s="86">
        <v>0.27900000000000003</v>
      </c>
      <c r="D13" s="86">
        <v>0.27800000000000002</v>
      </c>
      <c r="E13" s="86">
        <f t="shared" si="0"/>
        <v>0.27866666666666667</v>
      </c>
      <c r="F13" s="86">
        <f t="shared" si="1"/>
        <v>5.7735026918962634E-4</v>
      </c>
      <c r="G13" s="101">
        <v>5.9139999999999997</v>
      </c>
      <c r="H13" s="101">
        <v>5.9269999999999996</v>
      </c>
      <c r="I13" s="101">
        <v>5.9269999999999996</v>
      </c>
      <c r="J13" s="87">
        <f t="shared" si="2"/>
        <v>5.9226666666666672</v>
      </c>
      <c r="K13" s="87">
        <f t="shared" si="3"/>
        <v>7.5055534994650768E-3</v>
      </c>
      <c r="L13" s="85">
        <v>5.96</v>
      </c>
      <c r="M13" s="85">
        <v>5.96</v>
      </c>
      <c r="N13" s="85">
        <v>5.9390000000000001</v>
      </c>
      <c r="O13" s="87">
        <f t="shared" si="4"/>
        <v>5.9530000000000003</v>
      </c>
      <c r="P13" s="87">
        <f t="shared" si="5"/>
        <v>1.2124355652982087E-2</v>
      </c>
      <c r="Q13" s="85">
        <v>10.532999999999999</v>
      </c>
      <c r="R13" s="85">
        <v>10.577</v>
      </c>
      <c r="S13" s="85">
        <v>10.544</v>
      </c>
      <c r="T13" s="88">
        <f t="shared" si="6"/>
        <v>10.551333333333334</v>
      </c>
      <c r="U13" s="88">
        <f t="shared" si="7"/>
        <v>2.2898325994127566E-2</v>
      </c>
      <c r="V13" s="88">
        <f t="shared" si="8"/>
        <v>0.37201505591288891</v>
      </c>
      <c r="W13" s="90"/>
      <c r="X13" s="91"/>
      <c r="Y13" s="92"/>
      <c r="Z13" s="94"/>
    </row>
    <row r="14" spans="1:28" x14ac:dyDescent="0.45">
      <c r="A14" s="83">
        <v>6</v>
      </c>
      <c r="B14" s="86">
        <v>0.27700000000000002</v>
      </c>
      <c r="C14" s="86">
        <v>0.27800000000000002</v>
      </c>
      <c r="D14" s="86">
        <v>0.27800000000000002</v>
      </c>
      <c r="E14" s="86">
        <f t="shared" si="0"/>
        <v>0.27766666666666667</v>
      </c>
      <c r="F14" s="86">
        <f t="shared" si="1"/>
        <v>5.7735026918962634E-4</v>
      </c>
      <c r="G14" s="102">
        <v>5.9370000000000003</v>
      </c>
      <c r="H14" s="102">
        <v>5.952</v>
      </c>
      <c r="I14" s="102">
        <v>5.96</v>
      </c>
      <c r="J14" s="87">
        <f t="shared" si="2"/>
        <v>5.9496666666666664</v>
      </c>
      <c r="K14" s="87">
        <f t="shared" si="3"/>
        <v>1.1676186592091159E-2</v>
      </c>
      <c r="L14" s="86">
        <v>5.96</v>
      </c>
      <c r="M14" s="86">
        <v>5.9429999999999996</v>
      </c>
      <c r="N14" s="86">
        <v>5.9420000000000002</v>
      </c>
      <c r="O14" s="87">
        <f t="shared" si="4"/>
        <v>5.9483333333333333</v>
      </c>
      <c r="P14" s="87">
        <f t="shared" si="5"/>
        <v>1.0115993936995707E-2</v>
      </c>
      <c r="Q14" s="86">
        <v>10.576000000000001</v>
      </c>
      <c r="R14" s="86">
        <v>10.598000000000001</v>
      </c>
      <c r="S14" s="86">
        <v>10.579000000000001</v>
      </c>
      <c r="T14" s="88">
        <f t="shared" si="6"/>
        <v>10.584333333333333</v>
      </c>
      <c r="U14" s="88">
        <f t="shared" si="7"/>
        <v>1.1930353445448967E-2</v>
      </c>
      <c r="V14" s="88">
        <f t="shared" si="8"/>
        <v>0.3745859131468518</v>
      </c>
      <c r="W14" s="90"/>
      <c r="X14" s="91"/>
      <c r="Y14" s="92"/>
      <c r="Z14" s="95"/>
    </row>
    <row r="15" spans="1:28" x14ac:dyDescent="0.45">
      <c r="A15" s="83">
        <v>24</v>
      </c>
      <c r="B15" s="86">
        <v>0.27800000000000002</v>
      </c>
      <c r="C15" s="86">
        <v>0.27800000000000002</v>
      </c>
      <c r="D15" s="86">
        <v>0.27900000000000003</v>
      </c>
      <c r="E15" s="86">
        <f t="shared" si="0"/>
        <v>0.27833333333333338</v>
      </c>
      <c r="F15" s="86">
        <f t="shared" si="1"/>
        <v>5.7735026918962634E-4</v>
      </c>
      <c r="G15" s="102">
        <v>5.97</v>
      </c>
      <c r="H15" s="102">
        <v>5.9729999999999999</v>
      </c>
      <c r="I15" s="102">
        <v>5.9660000000000002</v>
      </c>
      <c r="J15" s="87">
        <f t="shared" si="2"/>
        <v>5.969666666666666</v>
      </c>
      <c r="K15" s="87">
        <f t="shared" si="3"/>
        <v>3.5118845842840702E-3</v>
      </c>
      <c r="L15" s="86">
        <v>5.9459999999999997</v>
      </c>
      <c r="M15" s="86">
        <v>5.9379999999999997</v>
      </c>
      <c r="N15" s="86">
        <v>5.9509999999999996</v>
      </c>
      <c r="O15" s="87">
        <f t="shared" si="4"/>
        <v>5.9450000000000003</v>
      </c>
      <c r="P15" s="87">
        <f t="shared" si="5"/>
        <v>6.5574385243019557E-3</v>
      </c>
      <c r="Q15" s="86">
        <v>10.510999999999999</v>
      </c>
      <c r="R15" s="86">
        <v>10.522</v>
      </c>
      <c r="S15" s="86">
        <v>10.544</v>
      </c>
      <c r="T15" s="88">
        <f t="shared" si="6"/>
        <v>10.525666666666668</v>
      </c>
      <c r="U15" s="88">
        <f t="shared" si="7"/>
        <v>1.6802777548171985E-2</v>
      </c>
      <c r="V15" s="88">
        <f t="shared" si="8"/>
        <v>0.37355241898722225</v>
      </c>
      <c r="W15" s="90"/>
      <c r="X15" s="91"/>
      <c r="Y15" s="92"/>
      <c r="Z15" s="95"/>
    </row>
    <row r="16" spans="1:28" x14ac:dyDescent="0.45">
      <c r="A16" s="83">
        <v>48</v>
      </c>
      <c r="B16" s="86">
        <v>0.27900000000000003</v>
      </c>
      <c r="C16" s="86">
        <v>0.27800000000000002</v>
      </c>
      <c r="D16" s="86">
        <v>0.27800000000000002</v>
      </c>
      <c r="E16" s="86">
        <f t="shared" si="0"/>
        <v>0.27833333333333338</v>
      </c>
      <c r="F16" s="86">
        <f t="shared" si="1"/>
        <v>5.7735026918962634E-4</v>
      </c>
      <c r="G16" s="101"/>
      <c r="H16" s="101"/>
      <c r="I16" s="101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6" x14ac:dyDescent="0.45">
      <c r="A17" s="83">
        <v>72</v>
      </c>
      <c r="B17" s="86">
        <v>0.28000000000000003</v>
      </c>
      <c r="C17" s="86">
        <v>0.27900000000000003</v>
      </c>
      <c r="D17" s="86">
        <v>0.27900000000000003</v>
      </c>
      <c r="E17" s="86">
        <f t="shared" si="0"/>
        <v>0.27933333333333338</v>
      </c>
      <c r="F17" s="86">
        <f t="shared" si="1"/>
        <v>5.7735026918962634E-4</v>
      </c>
      <c r="G17" s="101"/>
      <c r="H17" s="101"/>
      <c r="I17" s="101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6" x14ac:dyDescent="0.45">
      <c r="A18" s="83">
        <v>96</v>
      </c>
      <c r="B18" s="86">
        <v>0.27800000000000002</v>
      </c>
      <c r="C18" s="86">
        <v>0.27800000000000002</v>
      </c>
      <c r="D18" s="86">
        <v>0.27800000000000002</v>
      </c>
      <c r="E18" s="86">
        <f t="shared" si="0"/>
        <v>0.27800000000000002</v>
      </c>
      <c r="F18" s="86">
        <f t="shared" si="1"/>
        <v>0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6" x14ac:dyDescent="0.45">
      <c r="A19" s="83">
        <v>120</v>
      </c>
      <c r="B19" s="86">
        <v>0.27800000000000002</v>
      </c>
      <c r="C19" s="86">
        <v>0.27800000000000002</v>
      </c>
      <c r="D19" s="86">
        <v>0.27900000000000003</v>
      </c>
      <c r="E19" s="86">
        <f t="shared" si="0"/>
        <v>0.27833333333333338</v>
      </c>
      <c r="F19" s="86">
        <f t="shared" si="1"/>
        <v>5.7735026918962634E-4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6" x14ac:dyDescent="0.45">
      <c r="A20" s="83">
        <v>144</v>
      </c>
      <c r="B20" s="86">
        <v>0.27800000000000002</v>
      </c>
      <c r="C20" s="86">
        <v>0.27800000000000002</v>
      </c>
      <c r="D20" s="86">
        <v>0.27800000000000002</v>
      </c>
      <c r="E20" s="86">
        <f t="shared" si="0"/>
        <v>0.27800000000000002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6" x14ac:dyDescent="0.45">
      <c r="A21" s="83">
        <v>168</v>
      </c>
      <c r="B21" s="86">
        <v>0.27800000000000002</v>
      </c>
      <c r="C21" s="86">
        <v>0.27800000000000002</v>
      </c>
      <c r="D21" s="86">
        <v>0.27800000000000002</v>
      </c>
      <c r="E21" s="86">
        <f t="shared" si="0"/>
        <v>0.27800000000000002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6" x14ac:dyDescent="0.45"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x14ac:dyDescent="0.45">
      <c r="G23" s="13"/>
      <c r="H23" s="13"/>
      <c r="I23" s="13"/>
      <c r="J23" s="156">
        <f>(J15-J10)/J10*100</f>
        <v>2.5187474955635674</v>
      </c>
      <c r="K23" s="156"/>
      <c r="L23" s="156"/>
      <c r="M23" s="156"/>
      <c r="N23" s="156"/>
      <c r="O23" s="156">
        <f t="shared" ref="O23:V23" si="9">(O15-O10)/O10*100</f>
        <v>0.7285665875974271</v>
      </c>
      <c r="P23" s="156"/>
      <c r="Q23" s="156"/>
      <c r="R23" s="156"/>
      <c r="S23" s="156"/>
      <c r="T23" s="156">
        <f t="shared" si="9"/>
        <v>4.1011439686150624</v>
      </c>
      <c r="U23" s="156"/>
      <c r="V23" s="156">
        <f t="shared" si="9"/>
        <v>7.5007384209049022</v>
      </c>
    </row>
    <row r="24" spans="1:26" x14ac:dyDescent="0.45">
      <c r="G24" s="13"/>
      <c r="H24" s="13"/>
      <c r="I24" s="13"/>
      <c r="J24" s="13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</row>
    <row r="25" spans="1:26" x14ac:dyDescent="0.45">
      <c r="G25" s="13"/>
      <c r="H25" s="13"/>
      <c r="I25" s="13"/>
      <c r="J25" s="13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</row>
    <row r="26" spans="1:26" x14ac:dyDescent="0.45"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</row>
    <row r="27" spans="1:26" x14ac:dyDescent="0.45"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</row>
    <row r="28" spans="1:26" x14ac:dyDescent="0.45"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6" x14ac:dyDescent="0.45"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F00-000000000000}"/>
    <hyperlink ref="B1" location="'Calculations file'!A1" display="'Calculations file'!A1" xr:uid="{00000000-0004-0000-0F00-000001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AC29"/>
  <sheetViews>
    <sheetView topLeftCell="B1"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5.37890625" bestFit="1" customWidth="1"/>
    <col min="9" max="9" width="11.6171875" bestFit="1" customWidth="1"/>
    <col min="10" max="10" width="18.47265625" bestFit="1" customWidth="1"/>
    <col min="11" max="11" width="16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4" max="24" width="13" customWidth="1"/>
    <col min="27" max="27" width="23.234375" customWidth="1"/>
  </cols>
  <sheetData>
    <row r="1" spans="1:29" x14ac:dyDescent="0.45">
      <c r="A1" s="96" t="s">
        <v>102</v>
      </c>
      <c r="B1" s="97" t="s">
        <v>103</v>
      </c>
      <c r="C1" s="8"/>
    </row>
    <row r="2" spans="1:29" ht="14.1" x14ac:dyDescent="0.5">
      <c r="A2" s="1" t="s">
        <v>77</v>
      </c>
      <c r="B2" s="1"/>
      <c r="C2" s="1"/>
    </row>
    <row r="3" spans="1:29" ht="14.1" x14ac:dyDescent="0.5">
      <c r="A3" s="1"/>
      <c r="B3" s="1"/>
      <c r="C3" s="1"/>
    </row>
    <row r="4" spans="1:29" ht="30" x14ac:dyDescent="0.45">
      <c r="A4" s="29" t="s">
        <v>0</v>
      </c>
      <c r="B4" s="29" t="s">
        <v>1</v>
      </c>
      <c r="C4" s="29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W4" s="63"/>
      <c r="X4" s="63"/>
      <c r="Y4" s="63"/>
      <c r="Z4" s="63"/>
      <c r="AA4" s="63"/>
      <c r="AB4" s="63"/>
      <c r="AC4" s="13"/>
    </row>
    <row r="5" spans="1:29" x14ac:dyDescent="0.45">
      <c r="A5" s="5" t="s">
        <v>23</v>
      </c>
      <c r="B5" s="9" t="s">
        <v>67</v>
      </c>
      <c r="C5" s="4"/>
      <c r="D5" s="5">
        <v>20</v>
      </c>
      <c r="E5" s="5">
        <v>26</v>
      </c>
      <c r="F5" s="5">
        <v>8</v>
      </c>
      <c r="G5" s="5">
        <v>100</v>
      </c>
      <c r="H5" s="5" t="s">
        <v>24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R5" s="5"/>
      <c r="W5" s="51"/>
      <c r="X5" s="21"/>
      <c r="Y5" s="21"/>
      <c r="Z5" s="21"/>
      <c r="AA5" s="58"/>
      <c r="AB5" s="58"/>
      <c r="AC5" s="13"/>
    </row>
    <row r="6" spans="1:29" ht="14.1" x14ac:dyDescent="0.5">
      <c r="K6" s="1"/>
      <c r="L6" s="1"/>
      <c r="M6" s="1"/>
      <c r="N6" s="1"/>
      <c r="O6" s="1"/>
      <c r="P6" s="65"/>
      <c r="W6" s="51"/>
      <c r="X6" s="21"/>
      <c r="Y6" s="21"/>
      <c r="Z6" s="21"/>
      <c r="AA6" s="22"/>
      <c r="AB6" s="22"/>
      <c r="AC6" s="13"/>
    </row>
    <row r="7" spans="1:29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B7" s="22"/>
      <c r="AC7" s="13"/>
    </row>
    <row r="8" spans="1:29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  <c r="AB8" s="22"/>
      <c r="AC8" s="13"/>
    </row>
    <row r="9" spans="1:29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  <c r="AB9" s="22"/>
      <c r="AC9" s="13"/>
    </row>
    <row r="10" spans="1:29" x14ac:dyDescent="0.45">
      <c r="A10" s="83">
        <v>0</v>
      </c>
      <c r="B10" s="86">
        <v>0.246</v>
      </c>
      <c r="C10" s="86">
        <v>0.246</v>
      </c>
      <c r="D10" s="86">
        <v>0.246</v>
      </c>
      <c r="E10" s="86">
        <f t="shared" ref="E10:E21" si="0">AVERAGE(B10:D10)</f>
        <v>0.246</v>
      </c>
      <c r="F10" s="86">
        <f t="shared" ref="F10:F21" si="1">_xlfn.STDEV.S(B10:D10)</f>
        <v>0</v>
      </c>
      <c r="G10" s="85">
        <v>5.8479999999999999</v>
      </c>
      <c r="H10" s="85">
        <v>5.8259999999999996</v>
      </c>
      <c r="I10" s="85">
        <v>5.835</v>
      </c>
      <c r="J10" s="87">
        <f>AVERAGE(G10:I10)</f>
        <v>5.8363333333333332</v>
      </c>
      <c r="K10" s="87">
        <f>_xlfn.STDEV.S(G10:I10)</f>
        <v>1.1060440015358147E-2</v>
      </c>
      <c r="L10" s="85">
        <v>5.8250000000000002</v>
      </c>
      <c r="M10" s="85">
        <v>5.8559999999999999</v>
      </c>
      <c r="N10" s="85">
        <v>5.8339999999999996</v>
      </c>
      <c r="O10" s="87">
        <f>AVERAGE(L10:N10)</f>
        <v>5.8383333333333338</v>
      </c>
      <c r="P10" s="87">
        <f>_xlfn.STDEV.S(L10:N10)</f>
        <v>1.5947831618540822E-2</v>
      </c>
      <c r="Q10" s="85">
        <v>10.101000000000001</v>
      </c>
      <c r="R10" s="85">
        <v>10.11</v>
      </c>
      <c r="S10" s="85">
        <v>10.01</v>
      </c>
      <c r="T10" s="88">
        <f>AVERAGE(Q10:S10)</f>
        <v>10.073666666666666</v>
      </c>
      <c r="U10" s="88">
        <f>_xlfn.STDEV.S(Q10:S10)</f>
        <v>5.5320279584735919E-2</v>
      </c>
      <c r="V10" s="88">
        <f>J10*O10*T10/1000</f>
        <v>0.34325474629018515</v>
      </c>
      <c r="W10" s="90"/>
      <c r="X10" s="91"/>
      <c r="Y10" s="92"/>
      <c r="Z10" s="93"/>
      <c r="AB10" s="22"/>
      <c r="AC10" s="13"/>
    </row>
    <row r="11" spans="1:29" x14ac:dyDescent="0.45">
      <c r="A11" s="83">
        <v>1.5</v>
      </c>
      <c r="B11" s="86">
        <v>0.26700000000000002</v>
      </c>
      <c r="C11" s="86">
        <v>0.26700000000000002</v>
      </c>
      <c r="D11" s="86">
        <v>0.26600000000000001</v>
      </c>
      <c r="E11" s="86">
        <f t="shared" si="0"/>
        <v>0.26666666666666666</v>
      </c>
      <c r="F11" s="86">
        <f t="shared" si="1"/>
        <v>5.7735026918962634E-4</v>
      </c>
      <c r="G11" s="85">
        <v>5.93</v>
      </c>
      <c r="H11" s="85">
        <v>5.9050000000000002</v>
      </c>
      <c r="I11" s="85">
        <v>5.9550000000000001</v>
      </c>
      <c r="J11" s="87">
        <f t="shared" ref="J11:J21" si="2">AVERAGE(G11:I11)</f>
        <v>5.93</v>
      </c>
      <c r="K11" s="87">
        <f t="shared" ref="K11:K21" si="3">_xlfn.STDEV.S(G11:I11)</f>
        <v>2.4999999999999911E-2</v>
      </c>
      <c r="L11" s="85">
        <v>5.968</v>
      </c>
      <c r="M11" s="85">
        <v>5.97</v>
      </c>
      <c r="N11" s="85">
        <v>5.9950000000000001</v>
      </c>
      <c r="O11" s="87">
        <f t="shared" ref="O11:O21" si="4">AVERAGE(L11:N11)</f>
        <v>5.9776666666666669</v>
      </c>
      <c r="P11" s="87">
        <f t="shared" ref="P11:P21" si="5">_xlfn.STDEV.S(L11:N11)</f>
        <v>1.5044378795195811E-2</v>
      </c>
      <c r="Q11" s="85">
        <v>10.54</v>
      </c>
      <c r="R11" s="85">
        <v>10.451000000000001</v>
      </c>
      <c r="S11" s="85">
        <v>10.538</v>
      </c>
      <c r="T11" s="88">
        <f t="shared" ref="T11:T21" si="6">AVERAGE(Q11:S11)</f>
        <v>10.509666666666666</v>
      </c>
      <c r="U11" s="88">
        <f t="shared" ref="U11:U21" si="7">_xlfn.STDEV.S(Q11:S11)</f>
        <v>5.0816663933529564E-2</v>
      </c>
      <c r="V11" s="88">
        <f t="shared" ref="V11:V21" si="8">J11*O11*T11/1000</f>
        <v>0.3725420747788889</v>
      </c>
      <c r="W11" s="90"/>
      <c r="X11" s="91"/>
      <c r="Y11" s="92"/>
      <c r="Z11" s="94"/>
      <c r="AB11" s="21"/>
      <c r="AC11" s="13"/>
    </row>
    <row r="12" spans="1:29" x14ac:dyDescent="0.45">
      <c r="A12" s="83">
        <v>3</v>
      </c>
      <c r="B12" s="86">
        <v>0.27800000000000002</v>
      </c>
      <c r="C12" s="86">
        <v>0.27800000000000002</v>
      </c>
      <c r="D12" s="86">
        <v>0.27800000000000002</v>
      </c>
      <c r="E12" s="86">
        <f t="shared" si="0"/>
        <v>0.27800000000000002</v>
      </c>
      <c r="F12" s="86">
        <f t="shared" si="1"/>
        <v>0</v>
      </c>
      <c r="G12" s="85">
        <v>5.9210000000000003</v>
      </c>
      <c r="H12" s="85">
        <v>5.94</v>
      </c>
      <c r="I12" s="85">
        <v>5.9119999999999999</v>
      </c>
      <c r="J12" s="87">
        <f t="shared" si="2"/>
        <v>5.9243333333333332</v>
      </c>
      <c r="K12" s="87">
        <f t="shared" si="3"/>
        <v>1.4294521094927928E-2</v>
      </c>
      <c r="L12" s="85">
        <v>5.952</v>
      </c>
      <c r="M12" s="85">
        <v>5.9370000000000003</v>
      </c>
      <c r="N12" s="85">
        <v>5.952</v>
      </c>
      <c r="O12" s="87">
        <f t="shared" si="4"/>
        <v>5.9470000000000001</v>
      </c>
      <c r="P12" s="87">
        <f t="shared" si="5"/>
        <v>8.6602540378442009E-3</v>
      </c>
      <c r="Q12" s="85">
        <v>10.571999999999999</v>
      </c>
      <c r="R12" s="85">
        <v>10.6</v>
      </c>
      <c r="S12" s="85">
        <v>10.557</v>
      </c>
      <c r="T12" s="88">
        <f t="shared" si="6"/>
        <v>10.576333333333332</v>
      </c>
      <c r="U12" s="88">
        <f t="shared" si="7"/>
        <v>2.182506204649419E-2</v>
      </c>
      <c r="V12" s="88">
        <f t="shared" si="8"/>
        <v>0.37262548528877776</v>
      </c>
      <c r="W12" s="90"/>
      <c r="X12" s="91"/>
      <c r="Y12" s="92"/>
      <c r="Z12" s="94"/>
      <c r="AB12" s="13"/>
      <c r="AC12" s="13"/>
    </row>
    <row r="13" spans="1:29" x14ac:dyDescent="0.45">
      <c r="A13" s="83">
        <v>4.5</v>
      </c>
      <c r="B13" s="86">
        <v>0.27900000000000003</v>
      </c>
      <c r="C13" s="86">
        <v>0.27900000000000003</v>
      </c>
      <c r="D13" s="86">
        <v>0.28000000000000003</v>
      </c>
      <c r="E13" s="86">
        <f t="shared" si="0"/>
        <v>0.27933333333333338</v>
      </c>
      <c r="F13" s="86">
        <f t="shared" si="1"/>
        <v>5.7735026918962634E-4</v>
      </c>
      <c r="G13" s="85">
        <v>5.9340000000000002</v>
      </c>
      <c r="H13" s="85">
        <v>5.9550000000000001</v>
      </c>
      <c r="I13" s="85">
        <v>5.9619999999999997</v>
      </c>
      <c r="J13" s="87">
        <f t="shared" si="2"/>
        <v>5.950333333333333</v>
      </c>
      <c r="K13" s="87">
        <f t="shared" si="3"/>
        <v>1.4571661996262746E-2</v>
      </c>
      <c r="L13" s="85">
        <v>5.9409999999999998</v>
      </c>
      <c r="M13" s="85">
        <v>5.99</v>
      </c>
      <c r="N13" s="85">
        <v>5.9690000000000003</v>
      </c>
      <c r="O13" s="87">
        <f t="shared" si="4"/>
        <v>5.9666666666666677</v>
      </c>
      <c r="P13" s="87">
        <f t="shared" si="5"/>
        <v>2.4583192089989925E-2</v>
      </c>
      <c r="Q13" s="85">
        <v>10.590999999999999</v>
      </c>
      <c r="R13" s="85">
        <v>10.593</v>
      </c>
      <c r="S13" s="85">
        <v>10.528</v>
      </c>
      <c r="T13" s="88">
        <f t="shared" si="6"/>
        <v>10.570666666666666</v>
      </c>
      <c r="U13" s="88">
        <f t="shared" si="7"/>
        <v>3.6963946398258105E-2</v>
      </c>
      <c r="V13" s="88">
        <f t="shared" si="8"/>
        <v>0.37529730832592595</v>
      </c>
      <c r="W13" s="90"/>
      <c r="X13" s="91"/>
      <c r="Y13" s="92"/>
      <c r="Z13" s="94"/>
      <c r="AB13" s="13"/>
      <c r="AC13" s="13"/>
    </row>
    <row r="14" spans="1:29" x14ac:dyDescent="0.45">
      <c r="A14" s="83">
        <v>6</v>
      </c>
      <c r="B14" s="86">
        <v>0.27800000000000002</v>
      </c>
      <c r="C14" s="86">
        <v>0.27900000000000003</v>
      </c>
      <c r="D14" s="86">
        <v>0.27800000000000002</v>
      </c>
      <c r="E14" s="86">
        <f t="shared" si="0"/>
        <v>0.27833333333333338</v>
      </c>
      <c r="F14" s="86">
        <f t="shared" si="1"/>
        <v>5.7735026918962634E-4</v>
      </c>
      <c r="G14" s="87">
        <v>5.931</v>
      </c>
      <c r="H14" s="87">
        <v>5.92</v>
      </c>
      <c r="I14" s="87">
        <v>5.94</v>
      </c>
      <c r="J14" s="87">
        <f t="shared" si="2"/>
        <v>5.9303333333333335</v>
      </c>
      <c r="K14" s="87">
        <f t="shared" si="3"/>
        <v>1.001665280087804E-2</v>
      </c>
      <c r="L14" s="86">
        <v>5.931</v>
      </c>
      <c r="M14" s="86">
        <v>5.9550000000000001</v>
      </c>
      <c r="N14" s="86">
        <v>5.9550000000000001</v>
      </c>
      <c r="O14" s="87">
        <f t="shared" si="4"/>
        <v>5.9470000000000001</v>
      </c>
      <c r="P14" s="87">
        <f t="shared" si="5"/>
        <v>1.3856406460551033E-2</v>
      </c>
      <c r="Q14" s="86">
        <v>10.523</v>
      </c>
      <c r="R14" s="86">
        <v>10.516</v>
      </c>
      <c r="S14" s="86">
        <v>10.513</v>
      </c>
      <c r="T14" s="88">
        <f t="shared" si="6"/>
        <v>10.517333333333333</v>
      </c>
      <c r="U14" s="88">
        <f t="shared" si="7"/>
        <v>5.1316014394467519E-3</v>
      </c>
      <c r="V14" s="88">
        <f t="shared" si="8"/>
        <v>0.37092207616711115</v>
      </c>
      <c r="W14" s="90"/>
      <c r="X14" s="91"/>
      <c r="Y14" s="92"/>
      <c r="Z14" s="95"/>
      <c r="AB14" s="13"/>
      <c r="AC14" s="13"/>
    </row>
    <row r="15" spans="1:29" x14ac:dyDescent="0.45">
      <c r="A15" s="83">
        <v>24</v>
      </c>
      <c r="B15" s="86">
        <v>0.28100000000000003</v>
      </c>
      <c r="C15" s="86">
        <v>0.28100000000000003</v>
      </c>
      <c r="D15" s="86">
        <v>0.28000000000000003</v>
      </c>
      <c r="E15" s="86">
        <f t="shared" si="0"/>
        <v>0.28066666666666668</v>
      </c>
      <c r="F15" s="86">
        <f t="shared" si="1"/>
        <v>5.7735026918962634E-4</v>
      </c>
      <c r="G15" s="87">
        <v>5.9829999999999997</v>
      </c>
      <c r="H15" s="87">
        <v>5.984</v>
      </c>
      <c r="I15" s="87">
        <v>6.0069999999999997</v>
      </c>
      <c r="J15" s="87">
        <f t="shared" si="2"/>
        <v>5.9913333333333325</v>
      </c>
      <c r="K15" s="87">
        <f t="shared" si="3"/>
        <v>1.3576941236277456E-2</v>
      </c>
      <c r="L15" s="86">
        <v>5.9459999999999997</v>
      </c>
      <c r="M15" s="86">
        <v>5.9610000000000003</v>
      </c>
      <c r="N15" s="86">
        <v>6.0209999999999999</v>
      </c>
      <c r="O15" s="87">
        <f t="shared" si="4"/>
        <v>5.976</v>
      </c>
      <c r="P15" s="87">
        <f t="shared" si="5"/>
        <v>3.9686269665968853E-2</v>
      </c>
      <c r="Q15" s="86">
        <v>10.603</v>
      </c>
      <c r="R15" s="86">
        <v>10.611000000000001</v>
      </c>
      <c r="S15" s="86">
        <v>10.632</v>
      </c>
      <c r="T15" s="88">
        <f t="shared" si="6"/>
        <v>10.615333333333332</v>
      </c>
      <c r="U15" s="88">
        <f t="shared" si="7"/>
        <v>1.497776129244047E-2</v>
      </c>
      <c r="V15" s="88">
        <f t="shared" si="8"/>
        <v>0.38007360265599993</v>
      </c>
      <c r="W15" s="90"/>
      <c r="X15" s="91"/>
      <c r="Y15" s="92"/>
      <c r="Z15" s="95"/>
      <c r="AB15" s="13"/>
      <c r="AC15" s="13"/>
    </row>
    <row r="16" spans="1:29" x14ac:dyDescent="0.45">
      <c r="A16" s="83">
        <v>48</v>
      </c>
      <c r="B16" s="86">
        <v>0.28100000000000003</v>
      </c>
      <c r="C16" s="86">
        <v>0.28100000000000003</v>
      </c>
      <c r="D16" s="86">
        <v>0.28100000000000003</v>
      </c>
      <c r="E16" s="86">
        <f t="shared" si="0"/>
        <v>0.28100000000000003</v>
      </c>
      <c r="F16" s="86">
        <f t="shared" si="1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6" x14ac:dyDescent="0.45">
      <c r="A17" s="83">
        <v>72</v>
      </c>
      <c r="B17" s="86">
        <v>0.28000000000000003</v>
      </c>
      <c r="C17" s="86">
        <v>0.28100000000000003</v>
      </c>
      <c r="D17" s="86">
        <v>0.28100000000000003</v>
      </c>
      <c r="E17" s="86">
        <f t="shared" si="0"/>
        <v>0.28066666666666668</v>
      </c>
      <c r="F17" s="86">
        <f t="shared" si="1"/>
        <v>5.7735026918962634E-4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6" x14ac:dyDescent="0.45">
      <c r="A18" s="83">
        <v>96</v>
      </c>
      <c r="B18" s="86">
        <v>0.28100000000000003</v>
      </c>
      <c r="C18" s="86">
        <v>0.28000000000000003</v>
      </c>
      <c r="D18" s="86">
        <v>0.28100000000000003</v>
      </c>
      <c r="E18" s="86">
        <f t="shared" si="0"/>
        <v>0.28066666666666668</v>
      </c>
      <c r="F18" s="86">
        <f t="shared" si="1"/>
        <v>5.7735026918962634E-4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6" x14ac:dyDescent="0.45">
      <c r="A19" s="83">
        <v>120</v>
      </c>
      <c r="B19" s="86">
        <v>0.28100000000000003</v>
      </c>
      <c r="C19" s="86">
        <v>0.28100000000000003</v>
      </c>
      <c r="D19" s="86">
        <v>0.28100000000000003</v>
      </c>
      <c r="E19" s="86">
        <f t="shared" si="0"/>
        <v>0.28100000000000003</v>
      </c>
      <c r="F19" s="86">
        <f t="shared" si="1"/>
        <v>0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6" x14ac:dyDescent="0.45">
      <c r="A20" s="83">
        <v>144</v>
      </c>
      <c r="B20" s="86">
        <v>0.28100000000000003</v>
      </c>
      <c r="C20" s="86">
        <v>0.28100000000000003</v>
      </c>
      <c r="D20" s="86">
        <v>0.28100000000000003</v>
      </c>
      <c r="E20" s="86">
        <f t="shared" si="0"/>
        <v>0.28100000000000003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6" x14ac:dyDescent="0.45">
      <c r="A21" s="83">
        <v>168</v>
      </c>
      <c r="B21" s="86">
        <v>0.27900000000000003</v>
      </c>
      <c r="C21" s="86">
        <v>0.27900000000000003</v>
      </c>
      <c r="D21" s="86">
        <v>0.27900000000000003</v>
      </c>
      <c r="E21" s="86">
        <f t="shared" si="0"/>
        <v>0.27900000000000003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6" x14ac:dyDescent="0.45">
      <c r="F22" s="6"/>
      <c r="G22" s="50"/>
      <c r="H22" s="5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6" x14ac:dyDescent="0.45">
      <c r="F23" s="6"/>
      <c r="G23" s="121"/>
      <c r="H23" s="121"/>
      <c r="I23" s="13"/>
      <c r="J23" s="156">
        <f>(J15-J10)/J10*100</f>
        <v>2.6557770289565257</v>
      </c>
      <c r="K23" s="156"/>
      <c r="L23" s="156"/>
      <c r="M23" s="156"/>
      <c r="N23" s="156"/>
      <c r="O23" s="156">
        <f t="shared" ref="O23:V23" si="9">(O15-O10)/O10*100</f>
        <v>2.3579788752497768</v>
      </c>
      <c r="P23" s="156"/>
      <c r="Q23" s="156"/>
      <c r="R23" s="156"/>
      <c r="S23" s="156"/>
      <c r="T23" s="156">
        <f t="shared" si="9"/>
        <v>5.3770556897521535</v>
      </c>
      <c r="U23" s="156"/>
      <c r="V23" s="156">
        <f t="shared" si="9"/>
        <v>10.72639395776581</v>
      </c>
    </row>
    <row r="24" spans="1:26" x14ac:dyDescent="0.45">
      <c r="F24" s="6"/>
      <c r="G24" s="50"/>
      <c r="H24" s="50"/>
      <c r="I24" s="13"/>
      <c r="J24" s="13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</row>
    <row r="25" spans="1:26" x14ac:dyDescent="0.45">
      <c r="F25" s="6"/>
      <c r="G25" s="6"/>
      <c r="H25" s="6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</row>
    <row r="26" spans="1:26" x14ac:dyDescent="0.45">
      <c r="F26" s="6"/>
      <c r="G26" s="6"/>
      <c r="H26" s="6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</row>
    <row r="27" spans="1:26" x14ac:dyDescent="0.45">
      <c r="F27" s="6"/>
      <c r="G27" s="6"/>
      <c r="H27" s="6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</row>
    <row r="28" spans="1:26" x14ac:dyDescent="0.45"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6" x14ac:dyDescent="0.45"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1000-000000000000}"/>
    <hyperlink ref="B1" location="'Calculations file'!A1" display="'Calculations file'!A1" xr:uid="{00000000-0004-0000-1000-000001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Z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3.37890625" bestFit="1" customWidth="1"/>
    <col min="9" max="9" width="11.6171875" bestFit="1" customWidth="1"/>
    <col min="10" max="10" width="16" bestFit="1" customWidth="1"/>
    <col min="11" max="11" width="18.47265625" bestFit="1" customWidth="1"/>
    <col min="12" max="12" width="13.6171875" customWidth="1"/>
    <col min="13" max="13" width="17.14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3" max="23" width="13.234375" bestFit="1" customWidth="1"/>
    <col min="24" max="24" width="8.6171875" bestFit="1" customWidth="1"/>
    <col min="25" max="25" width="18.6171875" bestFit="1" customWidth="1"/>
  </cols>
  <sheetData>
    <row r="1" spans="1:26" x14ac:dyDescent="0.45">
      <c r="A1" s="96" t="s">
        <v>102</v>
      </c>
      <c r="B1" s="97" t="s">
        <v>103</v>
      </c>
      <c r="C1" s="8"/>
    </row>
    <row r="2" spans="1:26" ht="14.1" x14ac:dyDescent="0.5">
      <c r="A2" s="1" t="s">
        <v>78</v>
      </c>
      <c r="B2" s="1"/>
      <c r="C2" s="1"/>
    </row>
    <row r="3" spans="1:26" ht="14.1" x14ac:dyDescent="0.5">
      <c r="A3" s="1"/>
      <c r="B3" s="1"/>
      <c r="C3" s="1"/>
    </row>
    <row r="4" spans="1:26" ht="30" x14ac:dyDescent="0.45">
      <c r="A4" s="29" t="s">
        <v>0</v>
      </c>
      <c r="B4" s="29" t="s">
        <v>1</v>
      </c>
      <c r="C4" s="29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</row>
    <row r="5" spans="1:26" x14ac:dyDescent="0.45">
      <c r="A5" s="5" t="s">
        <v>31</v>
      </c>
      <c r="B5" s="9" t="s">
        <v>67</v>
      </c>
      <c r="C5" s="4"/>
      <c r="D5" s="5">
        <v>20</v>
      </c>
      <c r="E5" s="5">
        <v>26</v>
      </c>
      <c r="F5" s="5">
        <v>8</v>
      </c>
      <c r="G5" s="5">
        <v>100</v>
      </c>
      <c r="H5" s="5" t="s">
        <v>24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R5" s="5"/>
    </row>
    <row r="6" spans="1:26" ht="14.1" x14ac:dyDescent="0.5">
      <c r="A6" s="15"/>
      <c r="K6" s="1"/>
      <c r="L6" s="1"/>
      <c r="M6" s="1"/>
      <c r="N6" s="1"/>
      <c r="O6" s="1"/>
      <c r="P6" s="1"/>
    </row>
    <row r="7" spans="1:26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</row>
    <row r="8" spans="1:26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</row>
    <row r="9" spans="1:26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</row>
    <row r="10" spans="1:26" x14ac:dyDescent="0.45">
      <c r="A10" s="83">
        <v>0</v>
      </c>
      <c r="B10" s="86">
        <v>0.24199999999999999</v>
      </c>
      <c r="C10" s="86">
        <v>0.24299999999999999</v>
      </c>
      <c r="D10" s="86">
        <v>0.24299999999999999</v>
      </c>
      <c r="E10" s="86">
        <f t="shared" ref="E10:E21" si="0">AVERAGE(B10:D10)</f>
        <v>0.24266666666666667</v>
      </c>
      <c r="F10" s="86">
        <f t="shared" ref="F10:F21" si="1">_xlfn.STDEV.S(B10:D10)</f>
        <v>5.7735026918962634E-4</v>
      </c>
      <c r="G10" s="85">
        <v>5.8250000000000002</v>
      </c>
      <c r="H10" s="85">
        <v>5.8339999999999996</v>
      </c>
      <c r="I10" s="85">
        <v>5.835</v>
      </c>
      <c r="J10" s="87">
        <f>AVERAGE(G10:I10)</f>
        <v>5.8313333333333333</v>
      </c>
      <c r="K10" s="87">
        <f>_xlfn.STDEV.S(G10:I10)</f>
        <v>5.5075705472858987E-3</v>
      </c>
      <c r="L10" s="85">
        <v>5.8819999999999997</v>
      </c>
      <c r="M10" s="85">
        <v>5.8920000000000003</v>
      </c>
      <c r="N10" s="85">
        <v>5.7949999999999999</v>
      </c>
      <c r="O10" s="87">
        <f>AVERAGE(L10:N10)</f>
        <v>5.8563333333333345</v>
      </c>
      <c r="P10" s="87">
        <f>_xlfn.STDEV.S(L10:N10)</f>
        <v>5.3351038727782442E-2</v>
      </c>
      <c r="Q10" s="85">
        <v>10.007999999999999</v>
      </c>
      <c r="R10" s="85">
        <v>10.006</v>
      </c>
      <c r="S10" s="85">
        <v>10.108000000000001</v>
      </c>
      <c r="T10" s="88">
        <f>AVERAGE(Q10:S10)</f>
        <v>10.040666666666667</v>
      </c>
      <c r="U10" s="88">
        <f>_xlfn.STDEV.S(Q10:S10)</f>
        <v>5.8320951066776941E-2</v>
      </c>
      <c r="V10" s="88">
        <f>J10*O10*T10/1000</f>
        <v>0.34289109387007416</v>
      </c>
      <c r="W10" s="90"/>
      <c r="X10" s="91"/>
      <c r="Y10" s="92"/>
      <c r="Z10" s="93"/>
    </row>
    <row r="11" spans="1:26" x14ac:dyDescent="0.45">
      <c r="A11" s="83">
        <v>1.5</v>
      </c>
      <c r="B11" s="86">
        <v>0.26200000000000001</v>
      </c>
      <c r="C11" s="86">
        <v>0.26300000000000001</v>
      </c>
      <c r="D11" s="86">
        <v>0.26300000000000001</v>
      </c>
      <c r="E11" s="86">
        <f t="shared" si="0"/>
        <v>0.26266666666666666</v>
      </c>
      <c r="F11" s="86">
        <f t="shared" si="1"/>
        <v>5.7735026918962634E-4</v>
      </c>
      <c r="G11" s="85">
        <v>5.9729999999999999</v>
      </c>
      <c r="H11" s="85">
        <v>5.9210000000000003</v>
      </c>
      <c r="I11" s="85">
        <v>5.9489999999999998</v>
      </c>
      <c r="J11" s="87">
        <f t="shared" ref="J11:J21" si="2">AVERAGE(G11:I11)</f>
        <v>5.9476666666666667</v>
      </c>
      <c r="K11" s="87">
        <f t="shared" ref="K11:K21" si="3">_xlfn.STDEV.S(G11:I11)</f>
        <v>2.602562839459064E-2</v>
      </c>
      <c r="L11" s="85">
        <v>5.9569999999999999</v>
      </c>
      <c r="M11" s="85">
        <v>5.9560000000000004</v>
      </c>
      <c r="N11" s="85">
        <v>5.94</v>
      </c>
      <c r="O11" s="87">
        <f t="shared" ref="O11:O21" si="4">AVERAGE(L11:N11)</f>
        <v>5.9510000000000005</v>
      </c>
      <c r="P11" s="87">
        <f t="shared" ref="P11:P21" si="5">_xlfn.STDEV.S(L11:N11)</f>
        <v>9.5393920141692897E-3</v>
      </c>
      <c r="Q11" s="85">
        <v>10.38</v>
      </c>
      <c r="R11" s="85">
        <v>10.359</v>
      </c>
      <c r="S11" s="85">
        <v>10.401</v>
      </c>
      <c r="T11" s="88">
        <f t="shared" ref="T11:T21" si="6">AVERAGE(Q11:S11)</f>
        <v>10.38</v>
      </c>
      <c r="U11" s="88">
        <f t="shared" ref="U11:U21" si="7">_xlfn.STDEV.S(Q11:S11)</f>
        <v>2.0999999999999908E-2</v>
      </c>
      <c r="V11" s="88">
        <f t="shared" ref="V11:V21" si="8">J11*O11*T11/1000</f>
        <v>0.36739557778000004</v>
      </c>
      <c r="W11" s="90"/>
      <c r="X11" s="91"/>
      <c r="Y11" s="92"/>
      <c r="Z11" s="94"/>
    </row>
    <row r="12" spans="1:26" x14ac:dyDescent="0.45">
      <c r="A12" s="83">
        <v>3</v>
      </c>
      <c r="B12" s="86">
        <v>0.27400000000000002</v>
      </c>
      <c r="C12" s="86">
        <v>0.27300000000000002</v>
      </c>
      <c r="D12" s="86">
        <v>0.27400000000000002</v>
      </c>
      <c r="E12" s="86">
        <f t="shared" si="0"/>
        <v>0.27366666666666667</v>
      </c>
      <c r="F12" s="86">
        <f t="shared" si="1"/>
        <v>5.7735026918962634E-4</v>
      </c>
      <c r="G12" s="85">
        <v>5.9610000000000003</v>
      </c>
      <c r="H12" s="85">
        <v>5.9770000000000003</v>
      </c>
      <c r="I12" s="85">
        <v>5.9790000000000001</v>
      </c>
      <c r="J12" s="87">
        <f t="shared" si="2"/>
        <v>5.9723333333333342</v>
      </c>
      <c r="K12" s="87">
        <f t="shared" si="3"/>
        <v>9.865765724632429E-3</v>
      </c>
      <c r="L12" s="85">
        <v>5.9729999999999999</v>
      </c>
      <c r="M12" s="85">
        <v>5.9850000000000003</v>
      </c>
      <c r="N12" s="85">
        <v>5.9980000000000002</v>
      </c>
      <c r="O12" s="87">
        <f t="shared" si="4"/>
        <v>5.9853333333333332</v>
      </c>
      <c r="P12" s="87">
        <f t="shared" si="5"/>
        <v>1.2503332889007542E-2</v>
      </c>
      <c r="Q12" s="85">
        <v>10.467000000000001</v>
      </c>
      <c r="R12" s="85">
        <v>10.481</v>
      </c>
      <c r="S12" s="85">
        <v>10.414</v>
      </c>
      <c r="T12" s="88">
        <f t="shared" si="6"/>
        <v>10.454000000000001</v>
      </c>
      <c r="U12" s="88">
        <f t="shared" si="7"/>
        <v>3.5341194094144802E-2</v>
      </c>
      <c r="V12" s="88">
        <f t="shared" si="8"/>
        <v>0.37369292600088894</v>
      </c>
      <c r="W12" s="90"/>
      <c r="X12" s="91"/>
      <c r="Y12" s="92"/>
      <c r="Z12" s="94"/>
    </row>
    <row r="13" spans="1:26" x14ac:dyDescent="0.45">
      <c r="A13" s="83">
        <v>4.5</v>
      </c>
      <c r="B13" s="86">
        <v>0.27600000000000002</v>
      </c>
      <c r="C13" s="86">
        <v>0.27600000000000002</v>
      </c>
      <c r="D13" s="86">
        <v>0.27700000000000002</v>
      </c>
      <c r="E13" s="86">
        <f t="shared" si="0"/>
        <v>0.27633333333333338</v>
      </c>
      <c r="F13" s="86">
        <f t="shared" si="1"/>
        <v>5.7735026918962634E-4</v>
      </c>
      <c r="G13" s="85">
        <v>5.96</v>
      </c>
      <c r="H13" s="85">
        <v>5.9489999999999998</v>
      </c>
      <c r="I13" s="85">
        <v>5.9589999999999996</v>
      </c>
      <c r="J13" s="87">
        <f t="shared" si="2"/>
        <v>5.9559999999999995</v>
      </c>
      <c r="K13" s="87">
        <f t="shared" si="3"/>
        <v>6.0827625302982066E-3</v>
      </c>
      <c r="L13" s="85">
        <v>5.9640000000000004</v>
      </c>
      <c r="M13" s="100">
        <v>5.984</v>
      </c>
      <c r="N13" s="85">
        <v>5.9749999999999996</v>
      </c>
      <c r="O13" s="87">
        <f t="shared" si="4"/>
        <v>5.9743333333333339</v>
      </c>
      <c r="P13" s="87">
        <f t="shared" si="5"/>
        <v>1.0016652800877582E-2</v>
      </c>
      <c r="Q13" s="85">
        <v>10.491</v>
      </c>
      <c r="R13" s="85">
        <v>10.483000000000001</v>
      </c>
      <c r="S13" s="85">
        <v>10.459</v>
      </c>
      <c r="T13" s="88">
        <f t="shared" si="6"/>
        <v>10.477666666666666</v>
      </c>
      <c r="U13" s="88">
        <f t="shared" si="7"/>
        <v>1.665332799572922E-2</v>
      </c>
      <c r="V13" s="88">
        <f t="shared" si="8"/>
        <v>0.3728281681115555</v>
      </c>
      <c r="W13" s="90"/>
      <c r="X13" s="91"/>
      <c r="Y13" s="92"/>
      <c r="Z13" s="94"/>
    </row>
    <row r="14" spans="1:26" x14ac:dyDescent="0.45">
      <c r="A14" s="83">
        <v>6</v>
      </c>
      <c r="B14" s="86">
        <v>0.27600000000000002</v>
      </c>
      <c r="C14" s="86">
        <v>0.27600000000000002</v>
      </c>
      <c r="D14" s="86">
        <v>0.27500000000000002</v>
      </c>
      <c r="E14" s="86">
        <f t="shared" si="0"/>
        <v>0.27566666666666667</v>
      </c>
      <c r="F14" s="86">
        <f t="shared" si="1"/>
        <v>5.7735026918962634E-4</v>
      </c>
      <c r="G14" s="87">
        <v>5.9749999999999996</v>
      </c>
      <c r="H14" s="87">
        <v>5.9850000000000003</v>
      </c>
      <c r="I14" s="87">
        <v>5.9530000000000003</v>
      </c>
      <c r="J14" s="87">
        <f t="shared" si="2"/>
        <v>5.9710000000000001</v>
      </c>
      <c r="K14" s="87">
        <f t="shared" si="3"/>
        <v>1.6370705543744833E-2</v>
      </c>
      <c r="L14" s="86">
        <v>5.9530000000000003</v>
      </c>
      <c r="M14" s="86">
        <v>6.0190000000000001</v>
      </c>
      <c r="N14" s="86">
        <v>6.02</v>
      </c>
      <c r="O14" s="87">
        <f t="shared" si="4"/>
        <v>5.9973333333333336</v>
      </c>
      <c r="P14" s="87">
        <f t="shared" si="5"/>
        <v>3.8397048497681607E-2</v>
      </c>
      <c r="Q14" s="86">
        <v>10.404</v>
      </c>
      <c r="R14" s="86">
        <v>10.471</v>
      </c>
      <c r="S14" s="86">
        <v>10.502000000000001</v>
      </c>
      <c r="T14" s="88">
        <f t="shared" si="6"/>
        <v>10.459000000000001</v>
      </c>
      <c r="U14" s="88">
        <f t="shared" si="7"/>
        <v>5.0089919145473123E-2</v>
      </c>
      <c r="V14" s="88">
        <f t="shared" si="8"/>
        <v>0.37453759882933335</v>
      </c>
      <c r="W14" s="90"/>
      <c r="X14" s="91"/>
      <c r="Y14" s="92"/>
      <c r="Z14" s="95"/>
    </row>
    <row r="15" spans="1:26" x14ac:dyDescent="0.45">
      <c r="A15" s="83">
        <v>24</v>
      </c>
      <c r="B15" s="86">
        <v>0.27800000000000002</v>
      </c>
      <c r="C15" s="86">
        <v>0.27800000000000002</v>
      </c>
      <c r="D15" s="86">
        <v>0.27800000000000002</v>
      </c>
      <c r="E15" s="86">
        <f t="shared" si="0"/>
        <v>0.27800000000000002</v>
      </c>
      <c r="F15" s="86">
        <f t="shared" si="1"/>
        <v>0</v>
      </c>
      <c r="G15" s="87">
        <v>5.9809999999999999</v>
      </c>
      <c r="H15" s="87">
        <v>5.9429999999999996</v>
      </c>
      <c r="I15" s="87">
        <v>5.9720000000000004</v>
      </c>
      <c r="J15" s="87">
        <f t="shared" si="2"/>
        <v>5.9653333333333336</v>
      </c>
      <c r="K15" s="87">
        <f t="shared" si="3"/>
        <v>1.985782801147554E-2</v>
      </c>
      <c r="L15" s="86">
        <v>6.0330000000000004</v>
      </c>
      <c r="M15" s="86">
        <v>6.0119999999999996</v>
      </c>
      <c r="N15" s="86">
        <v>6.0279999999999996</v>
      </c>
      <c r="O15" s="87">
        <f t="shared" si="4"/>
        <v>6.0243333333333338</v>
      </c>
      <c r="P15" s="87">
        <f t="shared" si="5"/>
        <v>1.0969655114603207E-2</v>
      </c>
      <c r="Q15" s="86">
        <v>10.488</v>
      </c>
      <c r="R15" s="86">
        <v>10.477</v>
      </c>
      <c r="S15" s="86">
        <v>10.491</v>
      </c>
      <c r="T15" s="88">
        <f t="shared" si="6"/>
        <v>10.485333333333333</v>
      </c>
      <c r="U15" s="88">
        <f t="shared" si="7"/>
        <v>7.3711147958316035E-3</v>
      </c>
      <c r="V15" s="88">
        <f t="shared" si="8"/>
        <v>0.37681306437214818</v>
      </c>
      <c r="W15" s="90"/>
      <c r="X15" s="91"/>
      <c r="Y15" s="92"/>
      <c r="Z15" s="95"/>
    </row>
    <row r="16" spans="1:26" x14ac:dyDescent="0.45">
      <c r="A16" s="83">
        <v>48</v>
      </c>
      <c r="B16" s="86">
        <v>0.27700000000000002</v>
      </c>
      <c r="C16" s="86">
        <v>0.27700000000000002</v>
      </c>
      <c r="D16" s="86">
        <v>0.27700000000000002</v>
      </c>
      <c r="E16" s="86">
        <f t="shared" si="0"/>
        <v>0.27700000000000002</v>
      </c>
      <c r="F16" s="86">
        <f t="shared" si="1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6" x14ac:dyDescent="0.45">
      <c r="A17" s="83">
        <v>72</v>
      </c>
      <c r="B17" s="86">
        <v>0.27700000000000002</v>
      </c>
      <c r="C17" s="86">
        <v>0.27700000000000002</v>
      </c>
      <c r="D17" s="86">
        <v>0.27800000000000002</v>
      </c>
      <c r="E17" s="86">
        <f t="shared" si="0"/>
        <v>0.27733333333333338</v>
      </c>
      <c r="F17" s="86">
        <f t="shared" si="1"/>
        <v>5.7735026918962634E-4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6" x14ac:dyDescent="0.45">
      <c r="A18" s="83">
        <v>96</v>
      </c>
      <c r="B18" s="86">
        <v>0.27700000000000002</v>
      </c>
      <c r="C18" s="86">
        <v>0.27700000000000002</v>
      </c>
      <c r="D18" s="86">
        <v>0.27700000000000002</v>
      </c>
      <c r="E18" s="86">
        <f t="shared" si="0"/>
        <v>0.27700000000000002</v>
      </c>
      <c r="F18" s="86">
        <f t="shared" si="1"/>
        <v>0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6" x14ac:dyDescent="0.45">
      <c r="A19" s="83">
        <v>120</v>
      </c>
      <c r="B19" s="86">
        <v>0.27500000000000002</v>
      </c>
      <c r="C19" s="86">
        <v>0.27500000000000002</v>
      </c>
      <c r="D19" s="86">
        <v>0.27500000000000002</v>
      </c>
      <c r="E19" s="86">
        <f t="shared" si="0"/>
        <v>0.27500000000000002</v>
      </c>
      <c r="F19" s="86">
        <f t="shared" si="1"/>
        <v>0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6" x14ac:dyDescent="0.45">
      <c r="A20" s="83">
        <v>144</v>
      </c>
      <c r="B20" s="86">
        <v>0.27400000000000002</v>
      </c>
      <c r="C20" s="86">
        <v>0.27500000000000002</v>
      </c>
      <c r="D20" s="86">
        <v>0.27400000000000002</v>
      </c>
      <c r="E20" s="86">
        <f t="shared" si="0"/>
        <v>0.27433333333333337</v>
      </c>
      <c r="F20" s="86">
        <f t="shared" si="1"/>
        <v>5.7735026918962634E-4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6" x14ac:dyDescent="0.45">
      <c r="A21" s="83">
        <v>168</v>
      </c>
      <c r="B21" s="86">
        <v>0.27200000000000002</v>
      </c>
      <c r="C21" s="86">
        <v>0.27200000000000002</v>
      </c>
      <c r="D21" s="86">
        <v>0.27200000000000002</v>
      </c>
      <c r="E21" s="86">
        <f t="shared" si="0"/>
        <v>0.27200000000000002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6" x14ac:dyDescent="0.45">
      <c r="F22" s="6"/>
      <c r="G22" s="50"/>
      <c r="H22" s="5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x14ac:dyDescent="0.45">
      <c r="F23" s="6"/>
      <c r="G23" s="121"/>
      <c r="H23" s="121"/>
      <c r="I23" s="13"/>
      <c r="J23" s="156">
        <f>(J15-J10)/J10*100</f>
        <v>2.2979307191036984</v>
      </c>
      <c r="K23" s="156"/>
      <c r="L23" s="156"/>
      <c r="M23" s="156"/>
      <c r="N23" s="156"/>
      <c r="O23" s="156">
        <f t="shared" ref="O23:V23" si="9">(O15-O10)/O10*100</f>
        <v>2.8686891684216387</v>
      </c>
      <c r="P23" s="156"/>
      <c r="Q23" s="156"/>
      <c r="R23" s="156"/>
      <c r="S23" s="156"/>
      <c r="T23" s="156">
        <f t="shared" si="9"/>
        <v>4.4286567956974956</v>
      </c>
      <c r="U23" s="156"/>
      <c r="V23" s="156">
        <f t="shared" si="9"/>
        <v>9.8929284278603884</v>
      </c>
    </row>
    <row r="24" spans="1:26" x14ac:dyDescent="0.45">
      <c r="F24" s="6"/>
      <c r="G24" s="50"/>
      <c r="H24" s="50"/>
      <c r="I24" s="13"/>
      <c r="J24" s="13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</row>
    <row r="25" spans="1:26" x14ac:dyDescent="0.45">
      <c r="F25" s="6"/>
      <c r="G25" s="50"/>
      <c r="H25" s="50"/>
      <c r="I25" s="13"/>
      <c r="J25" s="13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</row>
    <row r="26" spans="1:26" x14ac:dyDescent="0.45">
      <c r="F26" s="6"/>
      <c r="G26" s="50"/>
      <c r="H26" s="50"/>
      <c r="I26" s="13"/>
      <c r="J26" s="13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</row>
    <row r="27" spans="1:26" x14ac:dyDescent="0.45">
      <c r="F27" s="6"/>
      <c r="G27" s="50"/>
      <c r="H27" s="50"/>
      <c r="I27" s="13"/>
      <c r="J27" s="13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</row>
    <row r="28" spans="1:26" x14ac:dyDescent="0.45">
      <c r="F28" s="6"/>
      <c r="G28" s="50"/>
      <c r="H28" s="50"/>
      <c r="I28" s="13"/>
      <c r="J28" s="13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6" x14ac:dyDescent="0.45"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1100-000000000000}"/>
    <hyperlink ref="B1" location="'Calculations file'!A1" display="'Calculations file'!A1" xr:uid="{00000000-0004-0000-1100-000001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Z29"/>
  <sheetViews>
    <sheetView topLeftCell="B1" zoomScale="60" zoomScaleNormal="60" workbookViewId="0">
      <selection activeCell="M49" sqref="M49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3.37890625" bestFit="1" customWidth="1"/>
    <col min="9" max="9" width="11.6171875" bestFit="1" customWidth="1"/>
    <col min="10" max="10" width="16" bestFit="1" customWidth="1"/>
    <col min="11" max="11" width="18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3" max="23" width="13.234375" bestFit="1" customWidth="1"/>
    <col min="24" max="24" width="8.6171875" bestFit="1" customWidth="1"/>
    <col min="25" max="25" width="18.6171875" bestFit="1" customWidth="1"/>
  </cols>
  <sheetData>
    <row r="1" spans="1:26" x14ac:dyDescent="0.45">
      <c r="A1" s="96" t="s">
        <v>102</v>
      </c>
      <c r="B1" s="97" t="s">
        <v>103</v>
      </c>
      <c r="C1" s="8"/>
    </row>
    <row r="2" spans="1:26" ht="14.1" x14ac:dyDescent="0.5">
      <c r="A2" s="1" t="s">
        <v>79</v>
      </c>
      <c r="B2" s="1"/>
      <c r="C2" s="1"/>
    </row>
    <row r="3" spans="1:26" ht="14.1" x14ac:dyDescent="0.5">
      <c r="A3" s="1"/>
      <c r="B3" s="1"/>
      <c r="C3" s="1"/>
    </row>
    <row r="4" spans="1:26" ht="30" x14ac:dyDescent="0.45">
      <c r="A4" s="72" t="s">
        <v>0</v>
      </c>
      <c r="B4" s="72" t="s">
        <v>1</v>
      </c>
      <c r="C4" s="72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  <c r="O4" s="69" t="s">
        <v>14</v>
      </c>
      <c r="P4" s="69" t="s">
        <v>15</v>
      </c>
      <c r="Q4" s="69" t="s">
        <v>16</v>
      </c>
    </row>
    <row r="5" spans="1:26" x14ac:dyDescent="0.45">
      <c r="A5" s="5" t="s">
        <v>66</v>
      </c>
      <c r="B5" s="9" t="s">
        <v>67</v>
      </c>
      <c r="C5" s="4"/>
      <c r="D5" s="5">
        <v>20</v>
      </c>
      <c r="E5" s="5">
        <v>26</v>
      </c>
      <c r="F5" s="5">
        <v>8</v>
      </c>
      <c r="G5" s="5">
        <v>100</v>
      </c>
      <c r="H5" s="5" t="s">
        <v>24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R5" s="5"/>
    </row>
    <row r="6" spans="1:26" ht="14.1" x14ac:dyDescent="0.5">
      <c r="A6" s="15"/>
      <c r="K6" s="1"/>
      <c r="L6" s="1"/>
      <c r="M6" s="1"/>
      <c r="N6" s="1"/>
      <c r="O6" s="1"/>
      <c r="P6" s="1"/>
    </row>
    <row r="7" spans="1:26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</row>
    <row r="8" spans="1:26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</row>
    <row r="9" spans="1:26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</row>
    <row r="10" spans="1:26" x14ac:dyDescent="0.45">
      <c r="A10" s="83">
        <v>0</v>
      </c>
      <c r="B10" s="86">
        <v>0.245</v>
      </c>
      <c r="C10" s="86">
        <v>0.245</v>
      </c>
      <c r="D10" s="86">
        <v>0.24399999999999999</v>
      </c>
      <c r="E10" s="86">
        <f t="shared" ref="E10:E21" si="0">AVERAGE(B10:D10)</f>
        <v>0.24466666666666667</v>
      </c>
      <c r="F10" s="86">
        <f t="shared" ref="F10:F21" si="1">_xlfn.STDEV.S(B10:D10)</f>
        <v>5.7735026918962634E-4</v>
      </c>
      <c r="G10" s="85">
        <v>5.8239999999999998</v>
      </c>
      <c r="H10" s="85">
        <v>5.8259999999999996</v>
      </c>
      <c r="I10" s="85">
        <v>5.8559999999999999</v>
      </c>
      <c r="J10" s="87">
        <f>AVERAGE(G10:I10)</f>
        <v>5.8353333333333337</v>
      </c>
      <c r="K10" s="87">
        <f>_xlfn.STDEV.S(G10:I10)</f>
        <v>1.7925772879665076E-2</v>
      </c>
      <c r="L10" s="83">
        <v>5.8259999999999996</v>
      </c>
      <c r="M10" s="83">
        <v>5.8330000000000002</v>
      </c>
      <c r="N10" s="83">
        <v>5.7990000000000004</v>
      </c>
      <c r="O10" s="87">
        <f>AVERAGE(L10:N10)</f>
        <v>5.8193333333333328</v>
      </c>
      <c r="P10" s="87">
        <f>_xlfn.STDEV.S(L10:N10)</f>
        <v>1.7953644012660096E-2</v>
      </c>
      <c r="Q10" s="85">
        <v>10.109</v>
      </c>
      <c r="R10" s="85">
        <v>10.111000000000001</v>
      </c>
      <c r="S10" s="85">
        <v>10.113</v>
      </c>
      <c r="T10" s="88">
        <f>AVERAGE(Q10:S10)</f>
        <v>10.110999999999999</v>
      </c>
      <c r="U10" s="88">
        <f>_xlfn.STDEV.S(Q10:S10)</f>
        <v>1.9999999999997797E-3</v>
      </c>
      <c r="V10" s="88">
        <f>J10*O10*T10/1000</f>
        <v>0.34334680800311107</v>
      </c>
      <c r="W10" s="90"/>
      <c r="X10" s="91"/>
      <c r="Y10" s="92"/>
      <c r="Z10" s="93"/>
    </row>
    <row r="11" spans="1:26" x14ac:dyDescent="0.45">
      <c r="A11" s="83">
        <v>1.5</v>
      </c>
      <c r="B11" s="86">
        <v>0.26500000000000001</v>
      </c>
      <c r="C11" s="86">
        <v>0.26600000000000001</v>
      </c>
      <c r="D11" s="86">
        <v>0.26600000000000001</v>
      </c>
      <c r="E11" s="86">
        <f t="shared" si="0"/>
        <v>0.26566666666666666</v>
      </c>
      <c r="F11" s="86">
        <f t="shared" si="1"/>
        <v>5.7735026918962634E-4</v>
      </c>
      <c r="G11" s="85">
        <v>5.96</v>
      </c>
      <c r="H11" s="85">
        <v>5.9219999999999997</v>
      </c>
      <c r="I11" s="85">
        <v>5.95</v>
      </c>
      <c r="J11" s="87">
        <f t="shared" ref="J11:J21" si="2">AVERAGE(G11:I11)</f>
        <v>5.944</v>
      </c>
      <c r="K11" s="87">
        <f t="shared" ref="K11:K21" si="3">_xlfn.STDEV.S(G11:I11)</f>
        <v>1.9697715603592385E-2</v>
      </c>
      <c r="L11" s="85">
        <v>5.9690000000000003</v>
      </c>
      <c r="M11" s="85">
        <v>5.9210000000000003</v>
      </c>
      <c r="N11" s="85">
        <v>5.9749999999999996</v>
      </c>
      <c r="O11" s="87">
        <f t="shared" ref="O11:O21" si="4">AVERAGE(L11:N11)</f>
        <v>5.955000000000001</v>
      </c>
      <c r="P11" s="87">
        <f t="shared" ref="P11:P21" si="5">_xlfn.STDEV.S(L11:N11)</f>
        <v>2.9597297173897287E-2</v>
      </c>
      <c r="Q11" s="85">
        <v>10.414</v>
      </c>
      <c r="R11" s="85">
        <v>10.393000000000001</v>
      </c>
      <c r="S11" s="85">
        <v>10.372</v>
      </c>
      <c r="T11" s="88">
        <f t="shared" ref="T11:T21" si="6">AVERAGE(Q11:S11)</f>
        <v>10.393000000000001</v>
      </c>
      <c r="U11" s="88">
        <f t="shared" ref="U11:U21" si="7">_xlfn.STDEV.S(Q11:S11)</f>
        <v>2.0999999999999908E-2</v>
      </c>
      <c r="V11" s="88">
        <f t="shared" ref="V11:V21" si="8">J11*O11*T11/1000</f>
        <v>0.36787603236000005</v>
      </c>
      <c r="W11" s="90"/>
      <c r="X11" s="91"/>
      <c r="Y11" s="92"/>
      <c r="Z11" s="94"/>
    </row>
    <row r="12" spans="1:26" x14ac:dyDescent="0.45">
      <c r="A12" s="83">
        <v>3</v>
      </c>
      <c r="B12" s="86">
        <v>0.27500000000000002</v>
      </c>
      <c r="C12" s="86">
        <v>0.27500000000000002</v>
      </c>
      <c r="D12" s="86">
        <v>0.27500000000000002</v>
      </c>
      <c r="E12" s="86">
        <f t="shared" si="0"/>
        <v>0.27500000000000002</v>
      </c>
      <c r="F12" s="86">
        <f t="shared" si="1"/>
        <v>0</v>
      </c>
      <c r="G12" s="85">
        <v>5.952</v>
      </c>
      <c r="H12" s="85">
        <v>5.9619999999999997</v>
      </c>
      <c r="I12" s="85">
        <v>5.5990000000000002</v>
      </c>
      <c r="J12" s="87">
        <f t="shared" si="2"/>
        <v>5.8376666666666663</v>
      </c>
      <c r="K12" s="87">
        <f t="shared" si="3"/>
        <v>0.20675186415927002</v>
      </c>
      <c r="L12" s="85">
        <v>5.94</v>
      </c>
      <c r="M12" s="85">
        <v>5.9790000000000001</v>
      </c>
      <c r="N12" s="85">
        <v>5.9489999999999998</v>
      </c>
      <c r="O12" s="87">
        <f t="shared" si="4"/>
        <v>5.9560000000000004</v>
      </c>
      <c r="P12" s="87">
        <f t="shared" si="5"/>
        <v>2.0420577856662063E-2</v>
      </c>
      <c r="Q12" s="85">
        <v>10.445</v>
      </c>
      <c r="R12" s="85">
        <v>10.449</v>
      </c>
      <c r="S12" s="85">
        <v>10.462</v>
      </c>
      <c r="T12" s="88">
        <f t="shared" si="6"/>
        <v>10.452</v>
      </c>
      <c r="U12" s="88">
        <f t="shared" si="7"/>
        <v>8.8881944173153597E-3</v>
      </c>
      <c r="V12" s="88">
        <f t="shared" si="8"/>
        <v>0.36340707915199999</v>
      </c>
      <c r="W12" s="90"/>
      <c r="X12" s="91"/>
      <c r="Y12" s="92"/>
      <c r="Z12" s="94"/>
    </row>
    <row r="13" spans="1:26" x14ac:dyDescent="0.45">
      <c r="A13" s="83">
        <v>4.5</v>
      </c>
      <c r="B13" s="86">
        <v>0.27800000000000002</v>
      </c>
      <c r="C13" s="86">
        <v>0.27800000000000002</v>
      </c>
      <c r="D13" s="86">
        <v>0.27900000000000003</v>
      </c>
      <c r="E13" s="86">
        <f t="shared" si="0"/>
        <v>0.27833333333333338</v>
      </c>
      <c r="F13" s="86">
        <f t="shared" si="1"/>
        <v>5.7735026918962634E-4</v>
      </c>
      <c r="G13" s="85">
        <v>6.0010000000000003</v>
      </c>
      <c r="H13" s="85">
        <v>6.0019999999999998</v>
      </c>
      <c r="I13" s="85">
        <v>5.9880000000000004</v>
      </c>
      <c r="J13" s="87">
        <f t="shared" si="2"/>
        <v>5.9969999999999999</v>
      </c>
      <c r="K13" s="87">
        <f t="shared" si="3"/>
        <v>7.8102496759064194E-3</v>
      </c>
      <c r="L13" s="85">
        <v>5.9429999999999996</v>
      </c>
      <c r="M13" s="85">
        <v>6.0430000000000001</v>
      </c>
      <c r="N13" s="85">
        <v>5.9790000000000001</v>
      </c>
      <c r="O13" s="87">
        <f t="shared" si="4"/>
        <v>5.9883333333333333</v>
      </c>
      <c r="P13" s="87">
        <f t="shared" si="5"/>
        <v>5.0649119768593785E-2</v>
      </c>
      <c r="Q13" s="85">
        <v>10.522</v>
      </c>
      <c r="R13" s="85">
        <v>10.510999999999999</v>
      </c>
      <c r="S13" s="85">
        <v>10.5</v>
      </c>
      <c r="T13" s="88">
        <f t="shared" si="6"/>
        <v>10.511000000000001</v>
      </c>
      <c r="U13" s="88">
        <f t="shared" si="7"/>
        <v>1.1000000000000121E-2</v>
      </c>
      <c r="V13" s="88">
        <f t="shared" si="8"/>
        <v>0.377471399885</v>
      </c>
      <c r="W13" s="90"/>
      <c r="X13" s="91"/>
      <c r="Y13" s="92"/>
      <c r="Z13" s="94"/>
    </row>
    <row r="14" spans="1:26" x14ac:dyDescent="0.45">
      <c r="A14" s="83">
        <v>6</v>
      </c>
      <c r="B14" s="86">
        <v>0.27900000000000003</v>
      </c>
      <c r="C14" s="86">
        <v>0.27800000000000002</v>
      </c>
      <c r="D14" s="86">
        <v>0.27800000000000002</v>
      </c>
      <c r="E14" s="86">
        <f t="shared" si="0"/>
        <v>0.27833333333333338</v>
      </c>
      <c r="F14" s="86">
        <f t="shared" si="1"/>
        <v>5.7735026918962634E-4</v>
      </c>
      <c r="G14" s="87">
        <v>5.9530000000000003</v>
      </c>
      <c r="H14" s="87">
        <v>5.9290000000000003</v>
      </c>
      <c r="I14" s="87">
        <v>5.944</v>
      </c>
      <c r="J14" s="87">
        <f t="shared" si="2"/>
        <v>5.9420000000000002</v>
      </c>
      <c r="K14" s="87">
        <f t="shared" si="3"/>
        <v>1.2124355652982125E-2</v>
      </c>
      <c r="L14" s="86">
        <v>5.9589999999999996</v>
      </c>
      <c r="M14" s="86">
        <v>5.9749999999999996</v>
      </c>
      <c r="N14" s="86">
        <v>6.0019999999999998</v>
      </c>
      <c r="O14" s="87">
        <f t="shared" si="4"/>
        <v>5.9786666666666664</v>
      </c>
      <c r="P14" s="87">
        <f t="shared" si="5"/>
        <v>2.1733231083604129E-2</v>
      </c>
      <c r="Q14" s="86">
        <v>10.586</v>
      </c>
      <c r="R14" s="86">
        <v>10.564</v>
      </c>
      <c r="S14" s="86">
        <v>10.557</v>
      </c>
      <c r="T14" s="88">
        <f t="shared" si="6"/>
        <v>10.569000000000001</v>
      </c>
      <c r="U14" s="88">
        <f t="shared" si="7"/>
        <v>1.5132745950421562E-2</v>
      </c>
      <c r="V14" s="88">
        <f t="shared" si="8"/>
        <v>0.37546623337599999</v>
      </c>
      <c r="W14" s="90"/>
      <c r="X14" s="91"/>
      <c r="Y14" s="92"/>
      <c r="Z14" s="95"/>
    </row>
    <row r="15" spans="1:26" x14ac:dyDescent="0.45">
      <c r="A15" s="83">
        <v>24</v>
      </c>
      <c r="B15" s="86">
        <v>0.28000000000000003</v>
      </c>
      <c r="C15" s="86">
        <v>0.27900000000000003</v>
      </c>
      <c r="D15" s="86">
        <v>0.27900000000000003</v>
      </c>
      <c r="E15" s="86">
        <f t="shared" si="0"/>
        <v>0.27933333333333338</v>
      </c>
      <c r="F15" s="86">
        <f t="shared" si="1"/>
        <v>5.7735026918962634E-4</v>
      </c>
      <c r="G15" s="87">
        <v>5.9630000000000001</v>
      </c>
      <c r="H15" s="87">
        <v>5.9950000000000001</v>
      </c>
      <c r="I15" s="87">
        <v>5.9790000000000001</v>
      </c>
      <c r="J15" s="87">
        <f t="shared" si="2"/>
        <v>5.9790000000000001</v>
      </c>
      <c r="K15" s="87">
        <f t="shared" si="3"/>
        <v>1.6000000000000014E-2</v>
      </c>
      <c r="L15" s="86">
        <v>6.0110000000000001</v>
      </c>
      <c r="M15" s="86">
        <v>6.0039999999999996</v>
      </c>
      <c r="N15" s="86">
        <v>5.9809999999999999</v>
      </c>
      <c r="O15" s="87">
        <f t="shared" si="4"/>
        <v>5.9986666666666677</v>
      </c>
      <c r="P15" s="87">
        <f t="shared" si="5"/>
        <v>1.5695009822658115E-2</v>
      </c>
      <c r="Q15" s="86">
        <v>10.545</v>
      </c>
      <c r="R15" s="86">
        <v>10.571999999999999</v>
      </c>
      <c r="S15" s="86">
        <v>10.576000000000001</v>
      </c>
      <c r="T15" s="88">
        <f t="shared" si="6"/>
        <v>10.564333333333332</v>
      </c>
      <c r="U15" s="88">
        <f t="shared" si="7"/>
        <v>1.6862186493255681E-2</v>
      </c>
      <c r="V15" s="88">
        <f t="shared" si="8"/>
        <v>0.37890067513466669</v>
      </c>
      <c r="W15" s="90"/>
      <c r="X15" s="91"/>
      <c r="Y15" s="92"/>
      <c r="Z15" s="95"/>
    </row>
    <row r="16" spans="1:26" x14ac:dyDescent="0.45">
      <c r="A16" s="83">
        <v>48</v>
      </c>
      <c r="B16" s="86">
        <v>0.27900000000000003</v>
      </c>
      <c r="C16" s="86">
        <v>0.27900000000000003</v>
      </c>
      <c r="D16" s="86">
        <v>0.27900000000000003</v>
      </c>
      <c r="E16" s="86">
        <f t="shared" si="0"/>
        <v>0.27900000000000003</v>
      </c>
      <c r="F16" s="86">
        <f t="shared" si="1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6" x14ac:dyDescent="0.45">
      <c r="A17" s="83">
        <v>72</v>
      </c>
      <c r="B17" s="86">
        <v>0.28000000000000003</v>
      </c>
      <c r="C17" s="86">
        <v>0.28000000000000003</v>
      </c>
      <c r="D17" s="86">
        <v>0.27900000000000003</v>
      </c>
      <c r="E17" s="86">
        <f t="shared" si="0"/>
        <v>0.27966666666666667</v>
      </c>
      <c r="F17" s="86">
        <f t="shared" si="1"/>
        <v>5.7735026918962634E-4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6" x14ac:dyDescent="0.45">
      <c r="A18" s="83">
        <v>96</v>
      </c>
      <c r="B18" s="86">
        <v>0.28000000000000003</v>
      </c>
      <c r="C18" s="86">
        <v>0.28000000000000003</v>
      </c>
      <c r="D18" s="86">
        <v>0.28000000000000003</v>
      </c>
      <c r="E18" s="86">
        <f t="shared" si="0"/>
        <v>0.28000000000000003</v>
      </c>
      <c r="F18" s="86">
        <f t="shared" si="1"/>
        <v>0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6" x14ac:dyDescent="0.45">
      <c r="A19" s="83">
        <v>120</v>
      </c>
      <c r="B19" s="86">
        <v>0.27800000000000002</v>
      </c>
      <c r="C19" s="86">
        <v>0.27800000000000002</v>
      </c>
      <c r="D19" s="86">
        <v>0.27800000000000002</v>
      </c>
      <c r="E19" s="86">
        <f t="shared" si="0"/>
        <v>0.27800000000000002</v>
      </c>
      <c r="F19" s="86">
        <f t="shared" si="1"/>
        <v>0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6" x14ac:dyDescent="0.45">
      <c r="A20" s="83">
        <v>144</v>
      </c>
      <c r="B20" s="86">
        <v>0.27800000000000002</v>
      </c>
      <c r="C20" s="86">
        <v>0.27800000000000002</v>
      </c>
      <c r="D20" s="86">
        <v>0.27800000000000002</v>
      </c>
      <c r="E20" s="86">
        <f t="shared" si="0"/>
        <v>0.27800000000000002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6" x14ac:dyDescent="0.45">
      <c r="A21" s="83">
        <v>168</v>
      </c>
      <c r="B21" s="86">
        <v>0.27800000000000002</v>
      </c>
      <c r="C21" s="86">
        <v>0.27800000000000002</v>
      </c>
      <c r="D21" s="86">
        <v>0.27800000000000002</v>
      </c>
      <c r="E21" s="86">
        <f t="shared" si="0"/>
        <v>0.27800000000000002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6" x14ac:dyDescent="0.45">
      <c r="B22" s="86"/>
      <c r="E22" s="86"/>
      <c r="F22" s="6"/>
      <c r="G22" s="70"/>
      <c r="H22" s="7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x14ac:dyDescent="0.45">
      <c r="B23" s="86"/>
      <c r="E23" s="86"/>
      <c r="F23" s="6"/>
      <c r="G23" s="121"/>
      <c r="H23" s="121"/>
      <c r="I23" s="13"/>
      <c r="J23" s="156">
        <f>(J15-J10)/J10*100</f>
        <v>2.4620130241060156</v>
      </c>
      <c r="K23" s="156"/>
      <c r="L23" s="156"/>
      <c r="M23" s="156"/>
      <c r="N23" s="156"/>
      <c r="O23" s="156">
        <f t="shared" ref="O23:V23" si="9">(O15-O10)/O10*100</f>
        <v>3.0816817504869101</v>
      </c>
      <c r="P23" s="156"/>
      <c r="Q23" s="156"/>
      <c r="R23" s="156"/>
      <c r="S23" s="156"/>
      <c r="T23" s="156">
        <f t="shared" si="9"/>
        <v>4.4835657534698168</v>
      </c>
      <c r="U23" s="156"/>
      <c r="V23" s="156">
        <f t="shared" si="9"/>
        <v>10.355088878890484</v>
      </c>
    </row>
    <row r="24" spans="1:26" x14ac:dyDescent="0.45">
      <c r="B24" s="86"/>
      <c r="E24" s="86"/>
      <c r="F24" s="6"/>
      <c r="G24" s="70"/>
      <c r="H24" s="70"/>
      <c r="I24" s="13"/>
      <c r="J24" s="13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</row>
    <row r="25" spans="1:26" x14ac:dyDescent="0.45">
      <c r="F25" s="6"/>
      <c r="G25" s="70"/>
      <c r="H25" s="70"/>
      <c r="I25" s="13"/>
      <c r="J25" s="13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</row>
    <row r="26" spans="1:26" x14ac:dyDescent="0.45">
      <c r="F26" s="6"/>
      <c r="G26" s="70"/>
      <c r="H26" s="70"/>
      <c r="I26" s="13"/>
      <c r="J26" s="13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</row>
    <row r="27" spans="1:26" x14ac:dyDescent="0.45">
      <c r="F27" s="6"/>
      <c r="G27" s="70"/>
      <c r="H27" s="70"/>
      <c r="I27" s="13"/>
      <c r="J27" s="13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</row>
    <row r="28" spans="1:26" x14ac:dyDescent="0.45">
      <c r="F28" s="6"/>
      <c r="G28" s="70"/>
      <c r="H28" s="70"/>
      <c r="I28" s="13"/>
      <c r="J28" s="13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6" x14ac:dyDescent="0.45"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1200-000000000000}"/>
    <hyperlink ref="B1" location="'Calculations file'!A1" display="'Calculations file'!A1" xr:uid="{00000000-0004-0000-12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R64"/>
  <sheetViews>
    <sheetView tabSelected="1" zoomScale="50" zoomScaleNormal="50" zoomScaleSheetLayoutView="50" workbookViewId="0">
      <selection activeCell="A14" sqref="A14"/>
    </sheetView>
  </sheetViews>
  <sheetFormatPr defaultRowHeight="13.8" x14ac:dyDescent="0.45"/>
  <cols>
    <col min="2" max="2" width="7" bestFit="1" customWidth="1"/>
    <col min="3" max="3" width="4.76171875" bestFit="1" customWidth="1"/>
    <col min="4" max="4" width="8.140625" bestFit="1" customWidth="1"/>
    <col min="5" max="5" width="6.234375" bestFit="1" customWidth="1"/>
    <col min="6" max="6" width="9.140625" bestFit="1" customWidth="1"/>
    <col min="7" max="7" width="7" customWidth="1"/>
    <col min="8" max="8" width="4.37890625" customWidth="1"/>
    <col min="9" max="9" width="12.76171875" customWidth="1"/>
    <col min="10" max="10" width="6.6171875" bestFit="1" customWidth="1"/>
    <col min="11" max="14" width="6.6171875" customWidth="1"/>
    <col min="16" max="22" width="8.76171875" customWidth="1"/>
    <col min="29" max="29" width="8.140625" customWidth="1"/>
    <col min="30" max="30" width="8.140625" bestFit="1" customWidth="1"/>
    <col min="31" max="35" width="8.140625" customWidth="1"/>
    <col min="46" max="50" width="8.76171875" customWidth="1"/>
    <col min="51" max="51" width="4.37890625" customWidth="1"/>
    <col min="52" max="52" width="8.76171875" customWidth="1"/>
    <col min="57" max="57" width="10" customWidth="1"/>
    <col min="64" max="64" width="6.140625" bestFit="1" customWidth="1"/>
    <col min="65" max="65" width="9" customWidth="1"/>
    <col min="67" max="69" width="11.140625" customWidth="1"/>
    <col min="73" max="73" width="11.234375" customWidth="1"/>
    <col min="74" max="74" width="9.140625" bestFit="1" customWidth="1"/>
    <col min="75" max="76" width="9.140625" customWidth="1"/>
    <col min="77" max="77" width="11.140625" bestFit="1" customWidth="1"/>
    <col min="78" max="78" width="11.140625" customWidth="1"/>
    <col min="100" max="100" width="9.47265625" bestFit="1" customWidth="1"/>
    <col min="101" max="101" width="9.234375" bestFit="1" customWidth="1"/>
    <col min="102" max="102" width="6.6171875" bestFit="1" customWidth="1"/>
    <col min="103" max="103" width="16.37890625" bestFit="1" customWidth="1"/>
    <col min="104" max="104" width="9.140625" customWidth="1"/>
    <col min="105" max="105" width="8.37890625" customWidth="1"/>
    <col min="106" max="106" width="6.6171875" bestFit="1" customWidth="1"/>
    <col min="108" max="108" width="8.76171875" style="13"/>
    <col min="109" max="109" width="11.76171875" bestFit="1" customWidth="1"/>
    <col min="110" max="110" width="6.6171875" bestFit="1" customWidth="1"/>
    <col min="111" max="112" width="6.6171875" customWidth="1"/>
  </cols>
  <sheetData>
    <row r="1" spans="1:200" x14ac:dyDescent="0.45">
      <c r="CH1" s="13"/>
      <c r="DY1" s="13"/>
      <c r="FP1" s="13"/>
      <c r="FQ1" s="160" t="s">
        <v>122</v>
      </c>
      <c r="FR1" s="161"/>
      <c r="FS1" s="161"/>
      <c r="FT1" s="161"/>
      <c r="FU1" s="161"/>
      <c r="FV1" s="161"/>
      <c r="FW1" s="161"/>
      <c r="FX1" s="162"/>
      <c r="FZ1" s="13"/>
      <c r="GA1" s="160" t="s">
        <v>122</v>
      </c>
      <c r="GB1" s="161"/>
      <c r="GC1" s="161"/>
      <c r="GD1" s="161"/>
      <c r="GE1" s="161"/>
      <c r="GF1" s="161"/>
      <c r="GG1" s="161"/>
      <c r="GH1" s="162"/>
      <c r="GJ1" s="13"/>
      <c r="GK1" s="160" t="s">
        <v>129</v>
      </c>
      <c r="GL1" s="161"/>
      <c r="GM1" s="161"/>
      <c r="GN1" s="161"/>
      <c r="GO1" s="161"/>
      <c r="GP1" s="161"/>
      <c r="GQ1" s="161"/>
      <c r="GR1" s="162"/>
    </row>
    <row r="2" spans="1:200" x14ac:dyDescent="0.45">
      <c r="I2" s="163" t="s">
        <v>84</v>
      </c>
      <c r="J2" s="164"/>
      <c r="K2" s="164"/>
      <c r="L2" s="164"/>
      <c r="M2" s="164"/>
      <c r="N2" s="165"/>
      <c r="P2" s="163" t="s">
        <v>100</v>
      </c>
      <c r="Q2" s="164"/>
      <c r="R2" s="164"/>
      <c r="S2" s="164"/>
      <c r="T2" s="164"/>
      <c r="U2" s="165"/>
      <c r="W2" s="163" t="s">
        <v>85</v>
      </c>
      <c r="X2" s="164"/>
      <c r="Y2" s="164"/>
      <c r="Z2" s="164"/>
      <c r="AA2" s="164"/>
      <c r="AB2" s="165"/>
      <c r="AC2" s="98"/>
      <c r="AD2" s="163" t="s">
        <v>86</v>
      </c>
      <c r="AE2" s="164"/>
      <c r="AF2" s="164"/>
      <c r="AG2" s="164"/>
      <c r="AH2" s="164"/>
      <c r="AI2" s="165"/>
      <c r="AK2" s="166" t="s">
        <v>137</v>
      </c>
      <c r="AL2" s="167"/>
      <c r="AM2" s="167"/>
      <c r="AN2" s="167"/>
      <c r="AO2" s="167"/>
      <c r="AP2" s="168"/>
      <c r="AQ2" s="84"/>
      <c r="AZ2" s="163" t="s">
        <v>83</v>
      </c>
      <c r="BA2" s="164"/>
      <c r="BB2" s="164"/>
      <c r="BC2" s="164"/>
      <c r="BD2" s="164"/>
      <c r="BE2" s="165"/>
      <c r="BG2" s="163" t="s">
        <v>101</v>
      </c>
      <c r="BH2" s="164"/>
      <c r="BI2" s="164"/>
      <c r="BJ2" s="164"/>
      <c r="BK2" s="164"/>
      <c r="BL2" s="165"/>
      <c r="BM2" s="98"/>
      <c r="BN2" s="163" t="s">
        <v>81</v>
      </c>
      <c r="BO2" s="164"/>
      <c r="BP2" s="164"/>
      <c r="BQ2" s="164"/>
      <c r="BR2" s="164"/>
      <c r="BS2" s="165"/>
      <c r="BT2" s="98"/>
      <c r="BU2" s="163" t="s">
        <v>80</v>
      </c>
      <c r="BV2" s="164"/>
      <c r="BW2" s="164"/>
      <c r="BX2" s="164"/>
      <c r="BY2" s="164"/>
      <c r="BZ2" s="165"/>
      <c r="CB2" s="166" t="s">
        <v>138</v>
      </c>
      <c r="CC2" s="167"/>
      <c r="CD2" s="167"/>
      <c r="CE2" s="167"/>
      <c r="CF2" s="167"/>
      <c r="CG2" s="168"/>
      <c r="CH2" s="44"/>
      <c r="CQ2" s="163" t="s">
        <v>108</v>
      </c>
      <c r="CR2" s="164"/>
      <c r="CS2" s="164"/>
      <c r="CT2" s="164"/>
      <c r="CU2" s="164"/>
      <c r="CV2" s="165"/>
      <c r="CX2" s="163" t="s">
        <v>109</v>
      </c>
      <c r="CY2" s="164"/>
      <c r="CZ2" s="164"/>
      <c r="DA2" s="164"/>
      <c r="DB2" s="164"/>
      <c r="DC2" s="165"/>
      <c r="DD2" s="98"/>
      <c r="DE2" s="163" t="s">
        <v>110</v>
      </c>
      <c r="DF2" s="164"/>
      <c r="DG2" s="164"/>
      <c r="DH2" s="164"/>
      <c r="DI2" s="164"/>
      <c r="DJ2" s="165"/>
      <c r="DK2" s="98"/>
      <c r="DL2" s="163" t="s">
        <v>111</v>
      </c>
      <c r="DM2" s="164"/>
      <c r="DN2" s="164"/>
      <c r="DO2" s="164"/>
      <c r="DP2" s="164"/>
      <c r="DQ2" s="165"/>
      <c r="DS2" s="166" t="s">
        <v>140</v>
      </c>
      <c r="DT2" s="167"/>
      <c r="DU2" s="167"/>
      <c r="DV2" s="167"/>
      <c r="DW2" s="167"/>
      <c r="DX2" s="168"/>
      <c r="DY2" s="44"/>
      <c r="EH2" s="163" t="s">
        <v>76</v>
      </c>
      <c r="EI2" s="164"/>
      <c r="EJ2" s="164"/>
      <c r="EK2" s="164"/>
      <c r="EL2" s="164"/>
      <c r="EM2" s="165"/>
      <c r="EO2" s="163" t="s">
        <v>77</v>
      </c>
      <c r="EP2" s="164"/>
      <c r="EQ2" s="164"/>
      <c r="ER2" s="164"/>
      <c r="ES2" s="164"/>
      <c r="ET2" s="165"/>
      <c r="EV2" s="163" t="s">
        <v>78</v>
      </c>
      <c r="EW2" s="164"/>
      <c r="EX2" s="164"/>
      <c r="EY2" s="164"/>
      <c r="EZ2" s="164"/>
      <c r="FA2" s="165"/>
      <c r="FB2" s="98"/>
      <c r="FC2" s="163" t="s">
        <v>79</v>
      </c>
      <c r="FD2" s="164"/>
      <c r="FE2" s="164"/>
      <c r="FF2" s="164"/>
      <c r="FG2" s="164"/>
      <c r="FH2" s="165"/>
      <c r="FJ2" s="166" t="s">
        <v>139</v>
      </c>
      <c r="FK2" s="167"/>
      <c r="FL2" s="167"/>
      <c r="FM2" s="167"/>
      <c r="FN2" s="167"/>
      <c r="FO2" s="168"/>
      <c r="FP2" s="44"/>
      <c r="FQ2" s="118" t="s">
        <v>121</v>
      </c>
      <c r="FR2" s="117"/>
      <c r="FS2" s="117" t="s">
        <v>118</v>
      </c>
      <c r="FT2" s="117"/>
      <c r="FU2" s="117" t="s">
        <v>119</v>
      </c>
      <c r="FV2" s="117"/>
      <c r="FW2" s="117" t="s">
        <v>120</v>
      </c>
      <c r="FX2" s="119"/>
      <c r="FZ2" s="44"/>
      <c r="GA2" s="118" t="s">
        <v>121</v>
      </c>
      <c r="GB2" s="117"/>
      <c r="GC2" s="117" t="s">
        <v>118</v>
      </c>
      <c r="GD2" s="117"/>
      <c r="GE2" s="117" t="s">
        <v>119</v>
      </c>
      <c r="GF2" s="117"/>
      <c r="GG2" s="117" t="s">
        <v>120</v>
      </c>
      <c r="GH2" s="119"/>
      <c r="GJ2" s="44"/>
      <c r="GK2" s="118" t="s">
        <v>121</v>
      </c>
      <c r="GL2" s="117"/>
      <c r="GM2" s="117" t="s">
        <v>118</v>
      </c>
      <c r="GN2" s="117"/>
      <c r="GO2" s="117" t="s">
        <v>119</v>
      </c>
      <c r="GP2" s="117"/>
      <c r="GQ2" s="117" t="s">
        <v>120</v>
      </c>
      <c r="GR2" s="119"/>
    </row>
    <row r="3" spans="1:200" ht="184.2" x14ac:dyDescent="0.45">
      <c r="B3" s="36" t="s">
        <v>55</v>
      </c>
      <c r="C3" s="36" t="s">
        <v>47</v>
      </c>
      <c r="D3" s="36" t="s">
        <v>48</v>
      </c>
      <c r="E3" s="36" t="s">
        <v>51</v>
      </c>
      <c r="F3" s="36" t="s">
        <v>106</v>
      </c>
      <c r="G3" s="36"/>
      <c r="H3" s="37" t="s">
        <v>57</v>
      </c>
      <c r="I3" s="38" t="s">
        <v>56</v>
      </c>
      <c r="J3" s="48" t="s">
        <v>58</v>
      </c>
      <c r="K3" s="48" t="s">
        <v>124</v>
      </c>
      <c r="L3" s="48" t="s">
        <v>130</v>
      </c>
      <c r="M3" s="48" t="s">
        <v>104</v>
      </c>
      <c r="N3" s="47" t="s">
        <v>126</v>
      </c>
      <c r="O3" s="36"/>
      <c r="P3" s="38" t="s">
        <v>56</v>
      </c>
      <c r="Q3" s="48" t="s">
        <v>58</v>
      </c>
      <c r="R3" s="48" t="s">
        <v>124</v>
      </c>
      <c r="S3" s="48" t="s">
        <v>130</v>
      </c>
      <c r="T3" s="48" t="s">
        <v>104</v>
      </c>
      <c r="U3" s="47" t="s">
        <v>126</v>
      </c>
      <c r="V3" s="36"/>
      <c r="W3" s="38" t="s">
        <v>56</v>
      </c>
      <c r="X3" s="48" t="s">
        <v>58</v>
      </c>
      <c r="Y3" s="48" t="s">
        <v>124</v>
      </c>
      <c r="Z3" s="48" t="s">
        <v>130</v>
      </c>
      <c r="AA3" s="48" t="s">
        <v>104</v>
      </c>
      <c r="AB3" s="47" t="s">
        <v>126</v>
      </c>
      <c r="AC3" s="138"/>
      <c r="AD3" s="38" t="s">
        <v>56</v>
      </c>
      <c r="AE3" s="48" t="s">
        <v>58</v>
      </c>
      <c r="AF3" s="48" t="s">
        <v>124</v>
      </c>
      <c r="AG3" s="48" t="s">
        <v>130</v>
      </c>
      <c r="AH3" s="48" t="s">
        <v>104</v>
      </c>
      <c r="AI3" s="47" t="s">
        <v>126</v>
      </c>
      <c r="AJ3" s="36"/>
      <c r="AK3" s="38" t="s">
        <v>127</v>
      </c>
      <c r="AL3" s="48" t="s">
        <v>36</v>
      </c>
      <c r="AM3" s="48" t="s">
        <v>132</v>
      </c>
      <c r="AN3" s="48" t="s">
        <v>36</v>
      </c>
      <c r="AO3" s="48" t="s">
        <v>128</v>
      </c>
      <c r="AP3" s="47" t="s">
        <v>36</v>
      </c>
      <c r="AQ3" s="48"/>
      <c r="AS3" s="36" t="s">
        <v>55</v>
      </c>
      <c r="AT3" s="36" t="s">
        <v>47</v>
      </c>
      <c r="AU3" s="36" t="s">
        <v>48</v>
      </c>
      <c r="AV3" s="36" t="s">
        <v>51</v>
      </c>
      <c r="AW3" s="36" t="s">
        <v>106</v>
      </c>
      <c r="AX3" s="36"/>
      <c r="AY3" s="37" t="s">
        <v>57</v>
      </c>
      <c r="AZ3" s="38" t="s">
        <v>56</v>
      </c>
      <c r="BA3" s="48" t="s">
        <v>58</v>
      </c>
      <c r="BB3" s="48" t="s">
        <v>124</v>
      </c>
      <c r="BC3" s="48" t="s">
        <v>130</v>
      </c>
      <c r="BD3" s="48" t="s">
        <v>104</v>
      </c>
      <c r="BE3" s="47" t="s">
        <v>126</v>
      </c>
      <c r="BF3" s="36"/>
      <c r="BG3" s="38" t="s">
        <v>56</v>
      </c>
      <c r="BH3" s="48" t="s">
        <v>58</v>
      </c>
      <c r="BI3" s="48" t="s">
        <v>124</v>
      </c>
      <c r="BJ3" s="48" t="s">
        <v>130</v>
      </c>
      <c r="BK3" s="48" t="s">
        <v>104</v>
      </c>
      <c r="BL3" s="47" t="s">
        <v>126</v>
      </c>
      <c r="BM3" s="36"/>
      <c r="BN3" s="38" t="s">
        <v>56</v>
      </c>
      <c r="BO3" s="48" t="s">
        <v>58</v>
      </c>
      <c r="BP3" s="48" t="s">
        <v>124</v>
      </c>
      <c r="BQ3" s="48" t="s">
        <v>130</v>
      </c>
      <c r="BR3" s="48" t="s">
        <v>104</v>
      </c>
      <c r="BS3" s="47" t="s">
        <v>126</v>
      </c>
      <c r="BT3" s="138"/>
      <c r="BU3" s="38" t="s">
        <v>56</v>
      </c>
      <c r="BV3" s="48" t="s">
        <v>58</v>
      </c>
      <c r="BW3" s="48" t="s">
        <v>124</v>
      </c>
      <c r="BX3" s="48" t="s">
        <v>130</v>
      </c>
      <c r="BY3" s="48" t="s">
        <v>104</v>
      </c>
      <c r="BZ3" s="47" t="s">
        <v>126</v>
      </c>
      <c r="CA3" s="36"/>
      <c r="CB3" s="38" t="s">
        <v>127</v>
      </c>
      <c r="CC3" s="48" t="s">
        <v>36</v>
      </c>
      <c r="CD3" s="48" t="s">
        <v>132</v>
      </c>
      <c r="CE3" s="48" t="s">
        <v>36</v>
      </c>
      <c r="CF3" s="48" t="s">
        <v>128</v>
      </c>
      <c r="CG3" s="47" t="s">
        <v>36</v>
      </c>
      <c r="CH3" s="39"/>
      <c r="CJ3" s="36" t="s">
        <v>55</v>
      </c>
      <c r="CK3" s="36" t="s">
        <v>47</v>
      </c>
      <c r="CL3" s="36" t="s">
        <v>48</v>
      </c>
      <c r="CM3" s="36" t="s">
        <v>51</v>
      </c>
      <c r="CN3" s="36" t="s">
        <v>106</v>
      </c>
      <c r="CO3" s="36"/>
      <c r="CP3" s="37" t="s">
        <v>57</v>
      </c>
      <c r="CQ3" s="38" t="s">
        <v>56</v>
      </c>
      <c r="CR3" s="48" t="s">
        <v>58</v>
      </c>
      <c r="CS3" s="48" t="s">
        <v>124</v>
      </c>
      <c r="CT3" s="48" t="s">
        <v>130</v>
      </c>
      <c r="CU3" s="48" t="s">
        <v>104</v>
      </c>
      <c r="CV3" s="47" t="s">
        <v>126</v>
      </c>
      <c r="CW3" s="36"/>
      <c r="CX3" s="38" t="s">
        <v>56</v>
      </c>
      <c r="CY3" s="48" t="s">
        <v>58</v>
      </c>
      <c r="CZ3" s="48" t="s">
        <v>124</v>
      </c>
      <c r="DA3" s="48" t="s">
        <v>130</v>
      </c>
      <c r="DB3" s="48" t="s">
        <v>104</v>
      </c>
      <c r="DC3" s="47" t="s">
        <v>126</v>
      </c>
      <c r="DD3" s="48"/>
      <c r="DE3" s="38" t="s">
        <v>56</v>
      </c>
      <c r="DF3" s="48" t="s">
        <v>58</v>
      </c>
      <c r="DG3" s="48" t="s">
        <v>124</v>
      </c>
      <c r="DH3" s="48" t="s">
        <v>130</v>
      </c>
      <c r="DI3" s="48" t="s">
        <v>104</v>
      </c>
      <c r="DJ3" s="47" t="s">
        <v>126</v>
      </c>
      <c r="DK3" s="138"/>
      <c r="DL3" s="38" t="s">
        <v>56</v>
      </c>
      <c r="DM3" s="48" t="s">
        <v>58</v>
      </c>
      <c r="DN3" s="48" t="s">
        <v>124</v>
      </c>
      <c r="DO3" s="48" t="s">
        <v>130</v>
      </c>
      <c r="DP3" s="48" t="s">
        <v>104</v>
      </c>
      <c r="DQ3" s="47" t="s">
        <v>126</v>
      </c>
      <c r="DR3" s="36"/>
      <c r="DS3" s="38" t="s">
        <v>127</v>
      </c>
      <c r="DT3" s="48" t="s">
        <v>36</v>
      </c>
      <c r="DU3" s="48" t="s">
        <v>132</v>
      </c>
      <c r="DV3" s="48" t="s">
        <v>36</v>
      </c>
      <c r="DW3" s="48" t="s">
        <v>128</v>
      </c>
      <c r="DX3" s="47" t="s">
        <v>36</v>
      </c>
      <c r="DY3" s="39"/>
      <c r="EA3" s="36" t="s">
        <v>55</v>
      </c>
      <c r="EB3" s="36" t="s">
        <v>47</v>
      </c>
      <c r="EC3" s="36" t="s">
        <v>48</v>
      </c>
      <c r="ED3" s="36" t="s">
        <v>51</v>
      </c>
      <c r="EE3" s="36" t="s">
        <v>106</v>
      </c>
      <c r="EF3" s="36"/>
      <c r="EG3" s="37" t="s">
        <v>57</v>
      </c>
      <c r="EH3" s="38" t="s">
        <v>56</v>
      </c>
      <c r="EI3" s="48" t="s">
        <v>58</v>
      </c>
      <c r="EJ3" s="48" t="s">
        <v>124</v>
      </c>
      <c r="EK3" s="48" t="s">
        <v>130</v>
      </c>
      <c r="EL3" s="48" t="s">
        <v>104</v>
      </c>
      <c r="EM3" s="47" t="s">
        <v>126</v>
      </c>
      <c r="EN3" s="36"/>
      <c r="EO3" s="38" t="s">
        <v>56</v>
      </c>
      <c r="EP3" s="48" t="s">
        <v>58</v>
      </c>
      <c r="EQ3" s="48" t="s">
        <v>124</v>
      </c>
      <c r="ER3" s="48" t="s">
        <v>130</v>
      </c>
      <c r="ES3" s="48" t="s">
        <v>104</v>
      </c>
      <c r="ET3" s="47" t="s">
        <v>126</v>
      </c>
      <c r="EU3" s="36"/>
      <c r="EV3" s="38" t="s">
        <v>56</v>
      </c>
      <c r="EW3" s="48" t="s">
        <v>58</v>
      </c>
      <c r="EX3" s="48" t="s">
        <v>124</v>
      </c>
      <c r="EY3" s="48" t="s">
        <v>130</v>
      </c>
      <c r="EZ3" s="48" t="s">
        <v>104</v>
      </c>
      <c r="FA3" s="47" t="s">
        <v>126</v>
      </c>
      <c r="FB3" s="138"/>
      <c r="FC3" s="38" t="s">
        <v>56</v>
      </c>
      <c r="FD3" s="48" t="s">
        <v>58</v>
      </c>
      <c r="FE3" s="48" t="s">
        <v>124</v>
      </c>
      <c r="FF3" s="48" t="s">
        <v>130</v>
      </c>
      <c r="FG3" s="48" t="s">
        <v>104</v>
      </c>
      <c r="FH3" s="47" t="s">
        <v>126</v>
      </c>
      <c r="FI3" s="36"/>
      <c r="FJ3" s="38" t="s">
        <v>127</v>
      </c>
      <c r="FK3" s="48" t="s">
        <v>36</v>
      </c>
      <c r="FL3" s="48" t="s">
        <v>132</v>
      </c>
      <c r="FM3" s="48" t="s">
        <v>36</v>
      </c>
      <c r="FN3" s="48" t="s">
        <v>128</v>
      </c>
      <c r="FO3" s="47" t="s">
        <v>36</v>
      </c>
      <c r="FP3" s="138"/>
      <c r="FQ3" s="45" t="str">
        <f>AK3</f>
        <v>Average Equilibrium water content</v>
      </c>
      <c r="FR3" s="138" t="str">
        <f>AL3</f>
        <v>STD</v>
      </c>
      <c r="FS3" s="138" t="str">
        <f>CB3</f>
        <v>Average Equilibrium water content</v>
      </c>
      <c r="FT3" s="138" t="str">
        <f>CC3</f>
        <v>STD</v>
      </c>
      <c r="FU3" s="138" t="str">
        <f>DS3</f>
        <v>Average Equilibrium water content</v>
      </c>
      <c r="FV3" s="138" t="str">
        <f>DT3</f>
        <v>STD</v>
      </c>
      <c r="FW3" s="138" t="str">
        <f>FJ3</f>
        <v>Average Equilibrium water content</v>
      </c>
      <c r="FX3" s="40" t="s">
        <v>36</v>
      </c>
      <c r="FZ3" s="138"/>
      <c r="GA3" s="45" t="str">
        <f>AM3</f>
        <v>Average Normalised weight fraction</v>
      </c>
      <c r="GB3" s="138" t="str">
        <f>AN3</f>
        <v>STD</v>
      </c>
      <c r="GC3" s="138" t="str">
        <f>CD3</f>
        <v>Average Normalised weight fraction</v>
      </c>
      <c r="GD3" s="138" t="str">
        <f>CE3</f>
        <v>STD</v>
      </c>
      <c r="GE3" s="138" t="str">
        <f>DU3</f>
        <v>Average Normalised weight fraction</v>
      </c>
      <c r="GF3" s="138" t="str">
        <f>DV3</f>
        <v>STD</v>
      </c>
      <c r="GG3" s="138" t="str">
        <f>FL3</f>
        <v>Average Normalised weight fraction</v>
      </c>
      <c r="GH3" s="40" t="str">
        <f>FM3</f>
        <v>STD</v>
      </c>
      <c r="GJ3" s="138"/>
      <c r="GK3" s="45" t="str">
        <f>AO3</f>
        <v>Average Normalised Volume fraction</v>
      </c>
      <c r="GL3" s="138" t="str">
        <f>AP3</f>
        <v>STD</v>
      </c>
      <c r="GM3" s="138" t="str">
        <f>CF3</f>
        <v>Average Normalised Volume fraction</v>
      </c>
      <c r="GN3" s="138" t="str">
        <f>CG3</f>
        <v>STD</v>
      </c>
      <c r="GO3" s="138" t="str">
        <f>DW3</f>
        <v>Average Normalised Volume fraction</v>
      </c>
      <c r="GP3" s="138" t="str">
        <f>DX3</f>
        <v>STD</v>
      </c>
      <c r="GQ3" s="138" t="str">
        <f>FN3</f>
        <v>Average Normalised Volume fraction</v>
      </c>
      <c r="GR3" s="40" t="str">
        <f>FO3</f>
        <v>STD</v>
      </c>
    </row>
    <row r="4" spans="1:200" ht="15" x14ac:dyDescent="0.45">
      <c r="B4" s="5" t="s">
        <v>54</v>
      </c>
      <c r="C4" s="5" t="s">
        <v>49</v>
      </c>
      <c r="D4" s="5" t="s">
        <v>50</v>
      </c>
      <c r="E4" s="5" t="s">
        <v>52</v>
      </c>
      <c r="F4" s="5" t="s">
        <v>107</v>
      </c>
      <c r="G4" s="5"/>
      <c r="H4" s="32"/>
      <c r="I4" s="41" t="s">
        <v>53</v>
      </c>
      <c r="J4" s="159" t="s">
        <v>30</v>
      </c>
      <c r="K4" s="159" t="s">
        <v>123</v>
      </c>
      <c r="L4" s="159" t="s">
        <v>131</v>
      </c>
      <c r="M4" s="159" t="s">
        <v>105</v>
      </c>
      <c r="N4" s="120" t="s">
        <v>125</v>
      </c>
      <c r="O4" s="5"/>
      <c r="P4" s="41" t="s">
        <v>53</v>
      </c>
      <c r="Q4" s="159" t="s">
        <v>30</v>
      </c>
      <c r="R4" s="159" t="s">
        <v>123</v>
      </c>
      <c r="S4" s="159" t="s">
        <v>131</v>
      </c>
      <c r="T4" s="159" t="s">
        <v>105</v>
      </c>
      <c r="U4" s="158" t="s">
        <v>125</v>
      </c>
      <c r="V4" s="5"/>
      <c r="W4" s="41" t="s">
        <v>53</v>
      </c>
      <c r="X4" s="159" t="s">
        <v>30</v>
      </c>
      <c r="Y4" s="159" t="s">
        <v>123</v>
      </c>
      <c r="Z4" s="159" t="s">
        <v>131</v>
      </c>
      <c r="AA4" s="159" t="s">
        <v>105</v>
      </c>
      <c r="AB4" s="158" t="s">
        <v>125</v>
      </c>
      <c r="AC4" s="140"/>
      <c r="AD4" s="41" t="s">
        <v>53</v>
      </c>
      <c r="AE4" s="159" t="s">
        <v>30</v>
      </c>
      <c r="AF4" s="159" t="s">
        <v>123</v>
      </c>
      <c r="AG4" s="159" t="s">
        <v>131</v>
      </c>
      <c r="AH4" s="159" t="s">
        <v>105</v>
      </c>
      <c r="AI4" s="158" t="s">
        <v>125</v>
      </c>
      <c r="AJ4" s="5"/>
      <c r="AK4" s="41" t="s">
        <v>123</v>
      </c>
      <c r="AL4" s="121"/>
      <c r="AM4" s="159" t="s">
        <v>131</v>
      </c>
      <c r="AN4" s="121"/>
      <c r="AO4" s="121" t="s">
        <v>125</v>
      </c>
      <c r="AP4" s="158"/>
      <c r="AQ4" s="70"/>
      <c r="AS4" s="5" t="s">
        <v>54</v>
      </c>
      <c r="AT4" s="5" t="s">
        <v>49</v>
      </c>
      <c r="AU4" s="5" t="s">
        <v>50</v>
      </c>
      <c r="AV4" s="5" t="s">
        <v>52</v>
      </c>
      <c r="AW4" s="5" t="s">
        <v>107</v>
      </c>
      <c r="AX4" s="5"/>
      <c r="AY4" s="69"/>
      <c r="AZ4" s="41" t="s">
        <v>53</v>
      </c>
      <c r="BA4" s="159" t="s">
        <v>30</v>
      </c>
      <c r="BB4" s="159" t="s">
        <v>123</v>
      </c>
      <c r="BC4" s="159" t="s">
        <v>131</v>
      </c>
      <c r="BD4" s="159" t="s">
        <v>105</v>
      </c>
      <c r="BE4" s="158" t="s">
        <v>125</v>
      </c>
      <c r="BF4" s="5"/>
      <c r="BG4" s="41" t="s">
        <v>53</v>
      </c>
      <c r="BH4" s="159" t="s">
        <v>30</v>
      </c>
      <c r="BI4" s="159" t="s">
        <v>123</v>
      </c>
      <c r="BJ4" s="159" t="s">
        <v>131</v>
      </c>
      <c r="BK4" s="159" t="s">
        <v>105</v>
      </c>
      <c r="BL4" s="158" t="s">
        <v>125</v>
      </c>
      <c r="BM4" s="157"/>
      <c r="BN4" s="41" t="s">
        <v>53</v>
      </c>
      <c r="BO4" s="159" t="s">
        <v>30</v>
      </c>
      <c r="BP4" s="159" t="s">
        <v>123</v>
      </c>
      <c r="BQ4" s="159" t="s">
        <v>131</v>
      </c>
      <c r="BR4" s="159" t="s">
        <v>105</v>
      </c>
      <c r="BS4" s="158" t="s">
        <v>125</v>
      </c>
      <c r="BT4" s="140"/>
      <c r="BU4" s="41" t="s">
        <v>53</v>
      </c>
      <c r="BV4" s="159" t="s">
        <v>30</v>
      </c>
      <c r="BW4" s="159" t="s">
        <v>123</v>
      </c>
      <c r="BX4" s="159" t="s">
        <v>131</v>
      </c>
      <c r="BY4" s="159" t="s">
        <v>105</v>
      </c>
      <c r="BZ4" s="158" t="s">
        <v>125</v>
      </c>
      <c r="CA4" s="5"/>
      <c r="CB4" s="41" t="s">
        <v>123</v>
      </c>
      <c r="CC4" s="121"/>
      <c r="CD4" s="159" t="s">
        <v>131</v>
      </c>
      <c r="CE4" s="121"/>
      <c r="CF4" s="121" t="s">
        <v>125</v>
      </c>
      <c r="CG4" s="158"/>
      <c r="CH4" s="74"/>
      <c r="CJ4" s="5" t="s">
        <v>54</v>
      </c>
      <c r="CK4" s="5" t="s">
        <v>49</v>
      </c>
      <c r="CL4" s="5" t="s">
        <v>50</v>
      </c>
      <c r="CM4" s="5" t="s">
        <v>52</v>
      </c>
      <c r="CN4" s="5" t="s">
        <v>107</v>
      </c>
      <c r="CO4" s="5"/>
      <c r="CP4" s="77"/>
      <c r="CQ4" s="41" t="s">
        <v>53</v>
      </c>
      <c r="CR4" s="159" t="s">
        <v>30</v>
      </c>
      <c r="CS4" s="159" t="s">
        <v>123</v>
      </c>
      <c r="CT4" s="159" t="s">
        <v>131</v>
      </c>
      <c r="CU4" s="159" t="s">
        <v>105</v>
      </c>
      <c r="CV4" s="158" t="s">
        <v>125</v>
      </c>
      <c r="CW4" s="5"/>
      <c r="CX4" s="41" t="s">
        <v>53</v>
      </c>
      <c r="CY4" s="159" t="s">
        <v>30</v>
      </c>
      <c r="CZ4" s="159" t="s">
        <v>123</v>
      </c>
      <c r="DA4" s="159" t="s">
        <v>131</v>
      </c>
      <c r="DB4" s="159" t="s">
        <v>105</v>
      </c>
      <c r="DC4" s="158" t="s">
        <v>125</v>
      </c>
      <c r="DD4" s="121"/>
      <c r="DE4" s="41" t="s">
        <v>53</v>
      </c>
      <c r="DF4" s="159" t="s">
        <v>30</v>
      </c>
      <c r="DG4" s="159" t="s">
        <v>123</v>
      </c>
      <c r="DH4" s="159" t="s">
        <v>131</v>
      </c>
      <c r="DI4" s="159" t="s">
        <v>105</v>
      </c>
      <c r="DJ4" s="158" t="s">
        <v>125</v>
      </c>
      <c r="DK4" s="140"/>
      <c r="DL4" s="41" t="s">
        <v>53</v>
      </c>
      <c r="DM4" s="159" t="s">
        <v>30</v>
      </c>
      <c r="DN4" s="159" t="s">
        <v>123</v>
      </c>
      <c r="DO4" s="159" t="s">
        <v>131</v>
      </c>
      <c r="DP4" s="159" t="s">
        <v>105</v>
      </c>
      <c r="DQ4" s="158" t="s">
        <v>125</v>
      </c>
      <c r="DR4" s="5"/>
      <c r="DS4" s="41" t="s">
        <v>123</v>
      </c>
      <c r="DT4" s="121"/>
      <c r="DU4" s="159" t="s">
        <v>131</v>
      </c>
      <c r="DV4" s="121"/>
      <c r="DW4" s="121" t="s">
        <v>125</v>
      </c>
      <c r="DX4" s="158"/>
      <c r="DY4" s="78"/>
      <c r="EA4" s="5" t="s">
        <v>54</v>
      </c>
      <c r="EB4" s="5" t="s">
        <v>49</v>
      </c>
      <c r="EC4" s="5" t="s">
        <v>50</v>
      </c>
      <c r="ED4" s="5" t="s">
        <v>52</v>
      </c>
      <c r="EE4" s="5" t="s">
        <v>107</v>
      </c>
      <c r="EF4" s="5"/>
      <c r="EG4" s="99"/>
      <c r="EH4" s="41" t="s">
        <v>53</v>
      </c>
      <c r="EI4" s="159" t="s">
        <v>30</v>
      </c>
      <c r="EJ4" s="159" t="s">
        <v>123</v>
      </c>
      <c r="EK4" s="159" t="s">
        <v>131</v>
      </c>
      <c r="EL4" s="159" t="s">
        <v>105</v>
      </c>
      <c r="EM4" s="158" t="s">
        <v>125</v>
      </c>
      <c r="EN4" s="5"/>
      <c r="EO4" s="41" t="s">
        <v>53</v>
      </c>
      <c r="EP4" s="159" t="s">
        <v>30</v>
      </c>
      <c r="EQ4" s="159" t="s">
        <v>123</v>
      </c>
      <c r="ER4" s="159" t="s">
        <v>131</v>
      </c>
      <c r="ES4" s="159" t="s">
        <v>105</v>
      </c>
      <c r="ET4" s="158" t="s">
        <v>125</v>
      </c>
      <c r="EU4" s="5"/>
      <c r="EV4" s="41" t="s">
        <v>53</v>
      </c>
      <c r="EW4" s="159" t="s">
        <v>30</v>
      </c>
      <c r="EX4" s="159" t="s">
        <v>123</v>
      </c>
      <c r="EY4" s="159" t="s">
        <v>131</v>
      </c>
      <c r="EZ4" s="159" t="s">
        <v>105</v>
      </c>
      <c r="FA4" s="158" t="s">
        <v>125</v>
      </c>
      <c r="FB4" s="140"/>
      <c r="FC4" s="41" t="s">
        <v>53</v>
      </c>
      <c r="FD4" s="159" t="s">
        <v>30</v>
      </c>
      <c r="FE4" s="159" t="s">
        <v>123</v>
      </c>
      <c r="FF4" s="159" t="s">
        <v>131</v>
      </c>
      <c r="FG4" s="159" t="s">
        <v>105</v>
      </c>
      <c r="FH4" s="158" t="s">
        <v>125</v>
      </c>
      <c r="FI4" s="5"/>
      <c r="FJ4" s="41" t="s">
        <v>123</v>
      </c>
      <c r="FK4" s="121"/>
      <c r="FL4" s="159" t="s">
        <v>131</v>
      </c>
      <c r="FM4" s="121"/>
      <c r="FN4" s="121" t="s">
        <v>125</v>
      </c>
      <c r="FO4" s="158"/>
      <c r="FP4" s="5"/>
      <c r="FQ4" s="41" t="str">
        <f>AK4</f>
        <v>EWC</v>
      </c>
      <c r="FR4" s="5"/>
      <c r="FS4" s="5" t="str">
        <f>CB4</f>
        <v>EWC</v>
      </c>
      <c r="FT4" s="5"/>
      <c r="FU4" s="5" t="str">
        <f>DS4</f>
        <v>EWC</v>
      </c>
      <c r="FV4" s="5"/>
      <c r="FW4" s="5" t="str">
        <f>FJ4</f>
        <v>EWC</v>
      </c>
      <c r="FX4" s="120"/>
      <c r="FZ4" s="5"/>
      <c r="GA4" s="41" t="str">
        <f>AM4</f>
        <v>Ms/M0</v>
      </c>
      <c r="GB4" s="5"/>
      <c r="GC4" s="5" t="str">
        <f>CD4</f>
        <v>Ms/M0</v>
      </c>
      <c r="GD4" s="5"/>
      <c r="GE4" s="5" t="str">
        <f>DU4</f>
        <v>Ms/M0</v>
      </c>
      <c r="GF4" s="5"/>
      <c r="GG4" s="5" t="str">
        <f>FL4</f>
        <v>Ms/M0</v>
      </c>
      <c r="GH4" s="120"/>
      <c r="GJ4" s="5"/>
      <c r="GK4" s="41" t="str">
        <f>AO4</f>
        <v>Vt/V0</v>
      </c>
      <c r="GL4" s="5">
        <f>AP4</f>
        <v>0</v>
      </c>
      <c r="GM4" s="5" t="str">
        <f>CF4</f>
        <v>Vt/V0</v>
      </c>
      <c r="GN4" s="5"/>
      <c r="GO4" s="5" t="str">
        <f>DW4</f>
        <v>Vt/V0</v>
      </c>
      <c r="GP4" s="5"/>
      <c r="GQ4" s="5" t="str">
        <f>FN4</f>
        <v>Vt/V0</v>
      </c>
      <c r="GR4" s="120"/>
    </row>
    <row r="5" spans="1:200" x14ac:dyDescent="0.45">
      <c r="A5" t="s">
        <v>17</v>
      </c>
      <c r="B5" s="12">
        <f>'S1-S16-EX-SW-DRY-60-39-QY1.8'!K10</f>
        <v>5.5100000000000003E-2</v>
      </c>
      <c r="C5" s="17">
        <v>1.0449999999999999</v>
      </c>
      <c r="D5" s="12">
        <v>0.997</v>
      </c>
      <c r="E5" s="12">
        <f>C5/D5</f>
        <v>1.0481444332998997</v>
      </c>
      <c r="F5" s="12">
        <f>B5*C5</f>
        <v>5.7579499999999999E-2</v>
      </c>
      <c r="G5" s="12"/>
      <c r="H5">
        <v>0</v>
      </c>
      <c r="I5" s="42">
        <v>0.24266666666666667</v>
      </c>
      <c r="J5" s="27">
        <v>5.7735026918962634E-4</v>
      </c>
      <c r="K5" s="132">
        <f t="shared" ref="K5:K16" si="0">(I5-$B$5)/I5</f>
        <v>0.77293956043956036</v>
      </c>
      <c r="L5" s="148">
        <f>(I5/$I$5)</f>
        <v>1</v>
      </c>
      <c r="M5" s="27">
        <v>0.32496333134933325</v>
      </c>
      <c r="N5" s="179">
        <f>(M5/$M$5)</f>
        <v>1</v>
      </c>
      <c r="O5" s="23"/>
      <c r="P5" s="136">
        <v>0.24566666666666667</v>
      </c>
      <c r="Q5" s="35">
        <v>5.7735026918962634E-4</v>
      </c>
      <c r="R5" s="132">
        <f>(P5-$B$6)/P5</f>
        <v>0.7700135685210312</v>
      </c>
      <c r="S5" s="148">
        <f>(P5/$P$5)</f>
        <v>1</v>
      </c>
      <c r="T5" s="27">
        <v>0.33403464791955551</v>
      </c>
      <c r="U5" s="179">
        <f>(T5/$T$5)</f>
        <v>1</v>
      </c>
      <c r="V5" s="23"/>
      <c r="W5" s="42">
        <v>0.246</v>
      </c>
      <c r="X5" s="27">
        <v>0</v>
      </c>
      <c r="Y5" s="132">
        <f>(W5-$B$7)/W5</f>
        <v>0.77967479674796747</v>
      </c>
      <c r="Z5" s="148">
        <f>(W5/$W$5)</f>
        <v>1</v>
      </c>
      <c r="AA5" s="27">
        <v>0.33981228343111108</v>
      </c>
      <c r="AB5" s="179">
        <f>(AA5/$AA$5)</f>
        <v>1</v>
      </c>
      <c r="AC5" s="139"/>
      <c r="AD5" s="42">
        <v>0.24533333333333332</v>
      </c>
      <c r="AE5" s="27">
        <v>5.7735026918962634E-4</v>
      </c>
      <c r="AF5" s="132">
        <f>(AD5-$B$8)/AD5</f>
        <v>0.77540760869565217</v>
      </c>
      <c r="AG5" s="148">
        <f>(AD5/$AD$5)</f>
        <v>1</v>
      </c>
      <c r="AH5" s="27">
        <v>0.33412373297799997</v>
      </c>
      <c r="AI5" s="179">
        <f>(AH5/$AH$5)</f>
        <v>1</v>
      </c>
      <c r="AJ5" s="23"/>
      <c r="AK5" s="55">
        <f>AVERAGE(K5,R5,Y5,AF5)</f>
        <v>0.77450888360105274</v>
      </c>
      <c r="AL5" s="26">
        <f>_xlfn.STDEV.S(K5,R5,Y5,AF5)</f>
        <v>4.0892133836470598E-3</v>
      </c>
      <c r="AM5" s="148">
        <f>AVERAGE(L5,S5,Z5,AG5)</f>
        <v>1</v>
      </c>
      <c r="AN5" s="26">
        <f>_xlfn.STDEV.S(L5,S5,Z5,AG5)</f>
        <v>0</v>
      </c>
      <c r="AO5" s="148">
        <f>AVERAGE(N5,U5,AB5,AI5)</f>
        <v>1</v>
      </c>
      <c r="AP5" s="183">
        <f>_xlfn.STDEV.S(N5,U5,AB5,AI5)</f>
        <v>0</v>
      </c>
      <c r="AQ5" s="54"/>
      <c r="AR5" t="s">
        <v>17</v>
      </c>
      <c r="AS5" s="12">
        <f>'S1-S16-EX-SW-DRY-60-39-QY1.8'!K14</f>
        <v>5.7299999999999997E-2</v>
      </c>
      <c r="AT5" s="17">
        <v>1.0449999999999999</v>
      </c>
      <c r="AU5" s="12">
        <v>0.997</v>
      </c>
      <c r="AV5" s="12">
        <f>AT5/AU5</f>
        <v>1.0481444332998997</v>
      </c>
      <c r="AW5" s="12">
        <f>AS5*AT5</f>
        <v>5.9878499999999994E-2</v>
      </c>
      <c r="AX5" s="12"/>
      <c r="AY5">
        <v>0</v>
      </c>
      <c r="AZ5" s="42">
        <v>0.24766666666666667</v>
      </c>
      <c r="BA5" s="27">
        <v>5.7735026918962634E-4</v>
      </c>
      <c r="BB5" s="132">
        <f>(AZ5-$AS$5)/AZ5</f>
        <v>0.76864064602960969</v>
      </c>
      <c r="BC5" s="148">
        <f>(AZ5/$AZ$5)</f>
        <v>1</v>
      </c>
      <c r="BD5" s="27">
        <v>0.34882932465370375</v>
      </c>
      <c r="BE5" s="179">
        <f>(BD5/$BD$5)</f>
        <v>1</v>
      </c>
      <c r="BF5" s="23"/>
      <c r="BG5" s="136">
        <v>0.24233333333333332</v>
      </c>
      <c r="BH5" s="35">
        <v>5.7735026918962634E-4</v>
      </c>
      <c r="BI5" s="132">
        <f>(BG5-$AS$6)/BG5</f>
        <v>0.76726272352132041</v>
      </c>
      <c r="BJ5" s="148">
        <f>(BG5/$BG$5)</f>
        <v>1</v>
      </c>
      <c r="BK5" s="27">
        <v>0.33664055887999994</v>
      </c>
      <c r="BL5" s="179">
        <f>(BK5/$BK$5)</f>
        <v>1</v>
      </c>
      <c r="BM5" s="17"/>
      <c r="BN5" s="42">
        <v>0.24766666666666667</v>
      </c>
      <c r="BO5" s="27">
        <v>5.7735026918962634E-4</v>
      </c>
      <c r="BP5" s="132">
        <f>(BN5-$AS$7)/BN5</f>
        <v>0.77106325706594891</v>
      </c>
      <c r="BQ5" s="148">
        <f>(BN5/$BN$5)</f>
        <v>1</v>
      </c>
      <c r="BR5" s="27">
        <v>0.34508770423881485</v>
      </c>
      <c r="BS5" s="179">
        <f>(BR5/$BR$5)</f>
        <v>1</v>
      </c>
      <c r="BT5" s="139"/>
      <c r="BU5" s="42">
        <v>0.24766666666666667</v>
      </c>
      <c r="BV5" s="27">
        <v>5.7735026918962634E-4</v>
      </c>
      <c r="BW5" s="132">
        <f>(BU5-$AS$8)/BU5</f>
        <v>0.7714670255720053</v>
      </c>
      <c r="BX5" s="148">
        <f>(BU5/$BU$5)</f>
        <v>1</v>
      </c>
      <c r="BY5" s="27">
        <v>0.35099332759118518</v>
      </c>
      <c r="BZ5" s="179">
        <f>(BY5/$BY$5)</f>
        <v>1</v>
      </c>
      <c r="CA5" s="23"/>
      <c r="CB5" s="55">
        <f>AVERAGE(BB5,BI5,BP5,BW5)</f>
        <v>0.76960841304722105</v>
      </c>
      <c r="CC5" s="26">
        <f>_xlfn.STDEV.S(BB5,BI5,BP5,BW5)</f>
        <v>2.00082016420013E-3</v>
      </c>
      <c r="CD5" s="148">
        <f>AVERAGE(BC5,BJ5,BQ5,BX5)</f>
        <v>1</v>
      </c>
      <c r="CE5" s="26">
        <f>_xlfn.STDEV.S(BC5,BJ5,BQ5,BX5)</f>
        <v>0</v>
      </c>
      <c r="CF5" s="148">
        <f>AVERAGE(BE5,BL5,BS5,BZ5)</f>
        <v>1</v>
      </c>
      <c r="CG5" s="183">
        <f>_xlfn.STDEV.S(BE5,BL5,BS5,BZ5)</f>
        <v>0</v>
      </c>
      <c r="CH5" s="53"/>
      <c r="CI5" t="s">
        <v>17</v>
      </c>
      <c r="CJ5" s="12">
        <f>'S1-S16-EX-SW-DRY-60-39-QY1.8'!K18</f>
        <v>5.7700000000000001E-2</v>
      </c>
      <c r="CK5" s="17">
        <v>1.0449999999999999</v>
      </c>
      <c r="CL5" s="12">
        <v>0.997</v>
      </c>
      <c r="CM5" s="12">
        <f>CK5/CL5</f>
        <v>1.0481444332998997</v>
      </c>
      <c r="CN5" s="12">
        <f>CJ5*CK5</f>
        <v>6.0296499999999996E-2</v>
      </c>
      <c r="CO5" s="12"/>
      <c r="CP5">
        <v>0</v>
      </c>
      <c r="CQ5" s="42">
        <v>0.24233333333333332</v>
      </c>
      <c r="CR5" s="27">
        <v>5.7735026918962634E-4</v>
      </c>
      <c r="CS5" s="132">
        <f>(CQ5-$CJ$5)/CQ5</f>
        <v>0.76189821182943607</v>
      </c>
      <c r="CT5" s="148">
        <f>(CQ5/$CQ$5)</f>
        <v>1</v>
      </c>
      <c r="CU5" s="27">
        <v>0.34506590383792579</v>
      </c>
      <c r="CV5" s="179">
        <f>(CU5/$CU$5)</f>
        <v>1</v>
      </c>
      <c r="CW5" s="23"/>
      <c r="CX5" s="136">
        <v>0.24333333333333332</v>
      </c>
      <c r="CY5" s="35">
        <v>5.7735026918962634E-4</v>
      </c>
      <c r="CZ5" s="132">
        <f>(CX5-$CJ$6)/CX5</f>
        <v>0.76575342465753427</v>
      </c>
      <c r="DA5" s="148">
        <f>(CX5/$CX$5)</f>
        <v>1</v>
      </c>
      <c r="DB5" s="27">
        <v>0.35332818456888898</v>
      </c>
      <c r="DC5" s="179">
        <f>(DB5/$DB$5)</f>
        <v>1</v>
      </c>
      <c r="DD5" s="148"/>
      <c r="DE5" s="42">
        <v>0.24366666666666667</v>
      </c>
      <c r="DF5" s="27">
        <v>5.7735026918962634E-4</v>
      </c>
      <c r="DG5" s="132">
        <f>(DE5-$CJ$7)/DE5</f>
        <v>0.76155950752393975</v>
      </c>
      <c r="DH5" s="148">
        <f>(DE5/$DE$5)</f>
        <v>1</v>
      </c>
      <c r="DI5" s="27">
        <v>0.35107256771533352</v>
      </c>
      <c r="DJ5" s="179">
        <f>(DI5/$DI$5)</f>
        <v>1</v>
      </c>
      <c r="DK5" s="139"/>
      <c r="DL5" s="42">
        <v>0.24299999999999999</v>
      </c>
      <c r="DM5" s="27">
        <v>0</v>
      </c>
      <c r="DN5" s="132">
        <f>(DL5-$CJ$8)/DL5</f>
        <v>0.76872427983539093</v>
      </c>
      <c r="DO5" s="148">
        <f>(DL5/$DL$5)</f>
        <v>1</v>
      </c>
      <c r="DP5" s="27">
        <v>0.35286722493333333</v>
      </c>
      <c r="DQ5" s="179">
        <f>(DP5/$DP$5)</f>
        <v>1</v>
      </c>
      <c r="DR5" s="23"/>
      <c r="DS5" s="55">
        <f>AVERAGE(CS5,CZ5,DG5,DN5)</f>
        <v>0.76448385596157531</v>
      </c>
      <c r="DT5" s="26">
        <f>_xlfn.STDEV.S(CS5,CZ5,DG5,DN5)</f>
        <v>3.4073630403462082E-3</v>
      </c>
      <c r="DU5" s="148">
        <f>AVERAGE(CT5,DA5,DH5,DO5)</f>
        <v>1</v>
      </c>
      <c r="DV5" s="26">
        <f>_xlfn.STDEV.S(CT5,DA5,DH5,DO5)</f>
        <v>0</v>
      </c>
      <c r="DW5" s="148">
        <f>AVERAGE(CV5,DC5,DJ5,DQ5)</f>
        <v>1</v>
      </c>
      <c r="DX5" s="183">
        <f>_xlfn.STDEV.S(CV5,DC5,DJ5,DQ5)</f>
        <v>0</v>
      </c>
      <c r="DY5" s="53"/>
      <c r="DZ5" t="s">
        <v>17</v>
      </c>
      <c r="EA5" s="12">
        <f>'S1-S16-EX-SW-DRY-60-39-QY1.8'!K22</f>
        <v>5.6800000000000003E-2</v>
      </c>
      <c r="EB5" s="17">
        <v>1.0449999999999999</v>
      </c>
      <c r="EC5" s="12">
        <v>0.997</v>
      </c>
      <c r="ED5" s="12">
        <f>EB5/EC5</f>
        <v>1.0481444332998997</v>
      </c>
      <c r="EE5" s="12">
        <f>EA5*EB5</f>
        <v>5.9355999999999999E-2</v>
      </c>
      <c r="EF5" s="12"/>
      <c r="EG5">
        <v>0</v>
      </c>
      <c r="EH5" s="42">
        <v>0.245</v>
      </c>
      <c r="EI5" s="27">
        <v>0</v>
      </c>
      <c r="EJ5" s="132">
        <f>(EH5-$EA$5)/EH5</f>
        <v>0.76816326530612233</v>
      </c>
      <c r="EK5" s="148">
        <f>(EH5/$EH$5)</f>
        <v>1</v>
      </c>
      <c r="EL5" s="27">
        <v>0.34748823540599993</v>
      </c>
      <c r="EM5" s="179">
        <f>(EL5/$EL$5)</f>
        <v>1</v>
      </c>
      <c r="EN5" s="23"/>
      <c r="EO5" s="136">
        <v>0.246</v>
      </c>
      <c r="EP5" s="35">
        <v>0</v>
      </c>
      <c r="EQ5" s="132">
        <f>(EO5-$EA$6)/EO5</f>
        <v>0.76504065040650415</v>
      </c>
      <c r="ER5" s="148">
        <f>(EO5/$EO$5)</f>
        <v>1</v>
      </c>
      <c r="ES5" s="27">
        <v>0.34325474629018515</v>
      </c>
      <c r="ET5" s="179">
        <f>(ES5/$ES$5)</f>
        <v>1</v>
      </c>
      <c r="EU5" s="23"/>
      <c r="EV5" s="42">
        <v>0.24266666666666667</v>
      </c>
      <c r="EW5" s="27">
        <v>5.7735026918962634E-4</v>
      </c>
      <c r="EX5" s="132">
        <f>(EV5-$EA$7)/EV5</f>
        <v>0.76428571428571423</v>
      </c>
      <c r="EY5" s="148">
        <f>(EV5/$EV$5)</f>
        <v>1</v>
      </c>
      <c r="EZ5" s="27">
        <v>0.34289109387007416</v>
      </c>
      <c r="FA5" s="179">
        <f>(EZ5/$EZ$5)</f>
        <v>1</v>
      </c>
      <c r="FB5" s="139"/>
      <c r="FC5" s="42">
        <v>0.24466666666666667</v>
      </c>
      <c r="FD5" s="27">
        <v>5.7735026918962634E-4</v>
      </c>
      <c r="FE5" s="132">
        <f>(FC5-$EA$8)/FC5</f>
        <v>0.76416893732970026</v>
      </c>
      <c r="FF5" s="148">
        <f>(FC5/$FC$5)</f>
        <v>1</v>
      </c>
      <c r="FG5" s="27">
        <v>0.34334680800311107</v>
      </c>
      <c r="FH5" s="179">
        <f>(FG5/$FG$5)</f>
        <v>1</v>
      </c>
      <c r="FI5" s="23"/>
      <c r="FJ5" s="55">
        <f>AVERAGE(EJ5,EQ5,EX5,FE5)</f>
        <v>0.76541464183201025</v>
      </c>
      <c r="FK5" s="26">
        <f>_xlfn.STDEV.S(EJ5,EQ5,EX5,FE5)</f>
        <v>1.8727037228432929E-3</v>
      </c>
      <c r="FL5" s="148">
        <f>AVERAGE(EK5,ER5,EY5,FF5)</f>
        <v>1</v>
      </c>
      <c r="FM5" s="26">
        <f>_xlfn.STDEV.S(EK5,ER5,EY5,FF5)</f>
        <v>0</v>
      </c>
      <c r="FN5" s="148">
        <f>AVERAGE(EM5,ET5,FA5,FH5)</f>
        <v>1</v>
      </c>
      <c r="FO5" s="183">
        <f>_xlfn.STDEV.S(EM5,ET5,FA5,FH5)</f>
        <v>0</v>
      </c>
      <c r="FP5">
        <v>0</v>
      </c>
      <c r="FQ5" s="115">
        <f>AK5</f>
        <v>0.77450888360105274</v>
      </c>
      <c r="FR5" s="143">
        <f>AL5</f>
        <v>4.0892133836470598E-3</v>
      </c>
      <c r="FS5" s="139">
        <f>CB5</f>
        <v>0.76960841304722105</v>
      </c>
      <c r="FT5" s="16">
        <f>CC5</f>
        <v>2.00082016420013E-3</v>
      </c>
      <c r="FU5" s="139">
        <f>DS5</f>
        <v>0.76448385596157531</v>
      </c>
      <c r="FV5" s="139">
        <f>DT5</f>
        <v>3.4073630403462082E-3</v>
      </c>
      <c r="FW5" s="139">
        <f>FJ5</f>
        <v>0.76541464183201025</v>
      </c>
      <c r="FX5" s="56">
        <f>FK5</f>
        <v>1.8727037228432929E-3</v>
      </c>
      <c r="FZ5">
        <v>0</v>
      </c>
      <c r="GA5" s="115">
        <f>AM5</f>
        <v>1</v>
      </c>
      <c r="GB5" s="139">
        <f>AN5</f>
        <v>0</v>
      </c>
      <c r="GC5" s="139">
        <f>CD5</f>
        <v>1</v>
      </c>
      <c r="GD5" s="139">
        <f>CE5</f>
        <v>0</v>
      </c>
      <c r="GE5" s="139">
        <f>DU5</f>
        <v>1</v>
      </c>
      <c r="GF5" s="139">
        <f>DV5</f>
        <v>0</v>
      </c>
      <c r="GG5" s="139">
        <f>FL5</f>
        <v>1</v>
      </c>
      <c r="GH5" s="56">
        <f>FM5</f>
        <v>0</v>
      </c>
      <c r="GJ5">
        <v>0</v>
      </c>
      <c r="GK5" s="115">
        <f>AO5</f>
        <v>1</v>
      </c>
      <c r="GL5" s="139">
        <f>AP5</f>
        <v>0</v>
      </c>
      <c r="GM5" s="139">
        <f>CF5</f>
        <v>1</v>
      </c>
      <c r="GN5" s="139">
        <f>CG5</f>
        <v>0</v>
      </c>
      <c r="GO5" s="139">
        <f>DW5</f>
        <v>1</v>
      </c>
      <c r="GP5" s="139">
        <f>DX5</f>
        <v>0</v>
      </c>
      <c r="GQ5" s="139">
        <f>FN5</f>
        <v>1</v>
      </c>
      <c r="GR5" s="56">
        <f>FO5</f>
        <v>0</v>
      </c>
    </row>
    <row r="6" spans="1:200" x14ac:dyDescent="0.45">
      <c r="A6" t="s">
        <v>23</v>
      </c>
      <c r="B6" s="12">
        <f>'S1-S16-EX-SW-DRY-60-39-QY1.8'!K11</f>
        <v>5.6500000000000002E-2</v>
      </c>
      <c r="C6" s="17">
        <v>1.0449999999999999</v>
      </c>
      <c r="D6" s="12">
        <v>0.997</v>
      </c>
      <c r="E6" s="12">
        <f t="shared" ref="E6:E8" si="1">C6/D6</f>
        <v>1.0481444332998997</v>
      </c>
      <c r="F6" s="12">
        <f t="shared" ref="F6:F8" si="2">B6*C6</f>
        <v>5.9042499999999998E-2</v>
      </c>
      <c r="G6" s="12"/>
      <c r="H6">
        <v>1.5</v>
      </c>
      <c r="I6" s="42">
        <f>I20+$B$11</f>
        <v>0.23700000000000002</v>
      </c>
      <c r="J6" s="27">
        <v>5.7735026918962634E-4</v>
      </c>
      <c r="K6" s="132">
        <f t="shared" si="0"/>
        <v>0.76751054852320677</v>
      </c>
      <c r="L6" s="148">
        <f t="shared" ref="L6:L16" si="3">(I6/$I$5)</f>
        <v>0.97664835164835173</v>
      </c>
      <c r="M6" s="27">
        <v>0.31549153090277782</v>
      </c>
      <c r="N6" s="179">
        <f t="shared" ref="N6:N16" si="4">(M6/$M$5)</f>
        <v>0.97085271003584916</v>
      </c>
      <c r="O6" s="23"/>
      <c r="P6" s="136">
        <f>P20+$B$12</f>
        <v>0.23300000000000001</v>
      </c>
      <c r="Q6" s="35">
        <v>1.0000000000000009E-3</v>
      </c>
      <c r="R6" s="132">
        <f t="shared" ref="R6:R16" si="5">(P6-$B$6)/P6</f>
        <v>0.75751072961373389</v>
      </c>
      <c r="S6" s="148">
        <f t="shared" ref="S6:S16" si="6">(P6/$P$5)</f>
        <v>0.94843962008141114</v>
      </c>
      <c r="T6" s="27">
        <v>0.32229815741666668</v>
      </c>
      <c r="U6" s="179">
        <f t="shared" ref="U6:U16" si="7">(T6/$T$5)</f>
        <v>0.96486445170886792</v>
      </c>
      <c r="V6" s="23"/>
      <c r="W6" s="42">
        <f>W20+$B$13</f>
        <v>0.23466666666666669</v>
      </c>
      <c r="X6" s="27">
        <v>5.7735026918962634E-4</v>
      </c>
      <c r="Y6" s="132">
        <f t="shared" ref="Y6:Y16" si="8">(W6-$B$7)/W6</f>
        <v>0.76903409090909092</v>
      </c>
      <c r="Z6" s="148">
        <f t="shared" ref="Z6:Z16" si="9">(W6/$W$5)</f>
        <v>0.95392953929539304</v>
      </c>
      <c r="AA6" s="27">
        <v>0.32513235771996302</v>
      </c>
      <c r="AB6" s="179">
        <f t="shared" ref="AB6:AB16" si="10">(AA6/$AA$5)</f>
        <v>0.95679989680501332</v>
      </c>
      <c r="AC6" s="139"/>
      <c r="AD6" s="42">
        <f>AD20+$B$14</f>
        <v>0.23566666666666669</v>
      </c>
      <c r="AE6" s="27">
        <v>5.7735026918962634E-4</v>
      </c>
      <c r="AF6" s="132">
        <f t="shared" ref="AF6:AF16" si="11">(AD6-$B$8)/AD6</f>
        <v>0.76619519094766619</v>
      </c>
      <c r="AG6" s="148">
        <f t="shared" ref="AG6:AG16" si="12">(AD6/$AD$5)</f>
        <v>0.96059782608695665</v>
      </c>
      <c r="AH6" s="27">
        <v>0.32328675628444437</v>
      </c>
      <c r="AI6" s="179">
        <f t="shared" ref="AI6:AI16" si="13">(AH6/$AH$5)</f>
        <v>0.96756597743905504</v>
      </c>
      <c r="AJ6" s="23"/>
      <c r="AK6" s="55">
        <f>AVERAGE(K6,R6,Y6,AF6)</f>
        <v>0.7650626399984245</v>
      </c>
      <c r="AL6" s="26">
        <f>_xlfn.STDEV.S(K6,R6,Y6,AF6)</f>
        <v>5.1665172212545969E-3</v>
      </c>
      <c r="AM6" s="148">
        <f>AVERAGE(L6,S6,Z6,AG6)</f>
        <v>0.95990383427802806</v>
      </c>
      <c r="AN6" s="26">
        <f>_xlfn.STDEV.S(L6,S6,Z6,AG6)</f>
        <v>1.2219941274836827E-2</v>
      </c>
      <c r="AO6" s="148">
        <f>AVERAGE(N6,U6,AB6,AI6)</f>
        <v>0.9650207589971963</v>
      </c>
      <c r="AP6" s="183">
        <f>_xlfn.STDEV.S(N6,U6,AB6,AI6)</f>
        <v>6.0026882029434727E-3</v>
      </c>
      <c r="AQ6" s="54"/>
      <c r="AR6" t="s">
        <v>23</v>
      </c>
      <c r="AS6" s="12">
        <f>'S1-S16-EX-SW-DRY-60-39-QY1.8'!K15</f>
        <v>5.6399999999999999E-2</v>
      </c>
      <c r="AT6" s="17">
        <v>1.0449999999999999</v>
      </c>
      <c r="AU6" s="12">
        <v>0.997</v>
      </c>
      <c r="AV6" s="12">
        <f t="shared" ref="AV6:AV8" si="14">AT6/AU6</f>
        <v>1.0481444332998997</v>
      </c>
      <c r="AW6" s="12">
        <f t="shared" ref="AW6:AW8" si="15">AS6*AT6</f>
        <v>5.8937999999999997E-2</v>
      </c>
      <c r="AX6" s="12"/>
      <c r="AY6">
        <v>1.5</v>
      </c>
      <c r="AZ6" s="42">
        <f>AZ21+$AS$11</f>
        <v>0.24066666666666667</v>
      </c>
      <c r="BA6" s="27">
        <v>5.7735026918962634E-4</v>
      </c>
      <c r="BB6" s="132">
        <f t="shared" ref="BB6:BB16" si="16">(AZ6-$AS$5)/AZ6</f>
        <v>0.76191135734072024</v>
      </c>
      <c r="BC6" s="148">
        <f t="shared" ref="BC6:BC16" si="17">(AZ6/$AZ$5)</f>
        <v>0.97173620457604304</v>
      </c>
      <c r="BD6" s="27">
        <v>0.32806119585466664</v>
      </c>
      <c r="BE6" s="179">
        <f t="shared" ref="BE6:BE16" si="18">(BD6/$BD$5)</f>
        <v>0.94046335175617923</v>
      </c>
      <c r="BF6" s="23"/>
      <c r="BG6" s="136">
        <f>BG21+$AS$12</f>
        <v>0.23866666666666667</v>
      </c>
      <c r="BH6" s="35">
        <v>5.7735026918962634E-4</v>
      </c>
      <c r="BI6" s="132">
        <f t="shared" ref="BI6:BI16" si="19">(BG6-$AS$6)/BG6</f>
        <v>0.76368715083798877</v>
      </c>
      <c r="BJ6" s="148">
        <f t="shared" ref="BJ6:BJ16" si="20">(BG6/$BG$5)</f>
        <v>0.98486932599724908</v>
      </c>
      <c r="BK6" s="27">
        <v>0.32660528171574071</v>
      </c>
      <c r="BL6" s="179">
        <f t="shared" ref="BL6:BL16" si="21">(BK6/$BK$5)</f>
        <v>0.97018993433932466</v>
      </c>
      <c r="BM6" s="17"/>
      <c r="BN6" s="42">
        <f>BN21+$AS$13</f>
        <v>0.24433333333333332</v>
      </c>
      <c r="BO6" s="27">
        <v>5.7735026918962634E-4</v>
      </c>
      <c r="BP6" s="132">
        <f t="shared" ref="BP6:BP16" si="22">(BN6-$AS$7)/BN6</f>
        <v>0.76793997271487036</v>
      </c>
      <c r="BQ6" s="148">
        <f t="shared" ref="BQ6:BQ16" si="23">(BN6/$BN$5)</f>
        <v>0.98654104979811563</v>
      </c>
      <c r="BR6" s="27">
        <v>0.33742988018481485</v>
      </c>
      <c r="BS6" s="179">
        <f t="shared" ref="BS6:BS16" si="24">(BR6/$BR$5)</f>
        <v>0.97780904981563621</v>
      </c>
      <c r="BT6" s="139"/>
      <c r="BU6" s="42">
        <f>BU21+$AS$14</f>
        <v>0.24199999999999999</v>
      </c>
      <c r="BV6" s="27">
        <v>0</v>
      </c>
      <c r="BW6" s="132">
        <f t="shared" ref="BW6:BW16" si="25">(BU6-$AS$8)/BU6</f>
        <v>0.76611570247933891</v>
      </c>
      <c r="BX6" s="148">
        <f t="shared" ref="BX6:BX16" si="26">(BU6/$BU$5)</f>
        <v>0.97711978465679672</v>
      </c>
      <c r="BY6" s="27">
        <v>0.3369417522591111</v>
      </c>
      <c r="BZ6" s="179">
        <f t="shared" ref="BZ6:BZ16" si="27">(BY6/$BY$5)</f>
        <v>0.9599662608161017</v>
      </c>
      <c r="CA6" s="23"/>
      <c r="CB6" s="55">
        <f>AVERAGE(BB6,BI6,BP6,BW6)</f>
        <v>0.76491354584322946</v>
      </c>
      <c r="CC6" s="26">
        <f>_xlfn.STDEV.S(BB6,BI6,BP6,BW6)</f>
        <v>2.6534016344188548E-3</v>
      </c>
      <c r="CD6" s="148">
        <f>AVERAGE(BC6,BJ6,BQ6,BX6)</f>
        <v>0.9800665912570512</v>
      </c>
      <c r="CE6" s="26">
        <f>_xlfn.STDEV.S(BC6,BJ6,BQ6,BX6)</f>
        <v>6.9056471040998347E-3</v>
      </c>
      <c r="CF6" s="148">
        <f>AVERAGE(BE6,BL6,BS6,BZ6)</f>
        <v>0.96210714918181051</v>
      </c>
      <c r="CG6" s="183">
        <f>_xlfn.STDEV.S(BE6,BL6,BS6,BZ6)</f>
        <v>1.6175274025636139E-2</v>
      </c>
      <c r="CH6" s="53"/>
      <c r="CI6" t="s">
        <v>23</v>
      </c>
      <c r="CJ6" s="12">
        <f>'S1-S16-EX-SW-DRY-60-39-QY1.8'!K19</f>
        <v>5.7000000000000002E-2</v>
      </c>
      <c r="CK6" s="17">
        <v>1.0449999999999999</v>
      </c>
      <c r="CL6" s="12">
        <v>0.997</v>
      </c>
      <c r="CM6" s="12">
        <f t="shared" ref="CM6:CM8" si="28">CK6/CL6</f>
        <v>1.0481444332998997</v>
      </c>
      <c r="CN6" s="12">
        <f t="shared" ref="CN6:CN8" si="29">CJ6*CK6</f>
        <v>5.9565E-2</v>
      </c>
      <c r="CO6" s="12"/>
      <c r="CP6">
        <v>1.5</v>
      </c>
      <c r="CQ6" s="42">
        <f>CQ21+$CJ$11</f>
        <v>0.25866666666666666</v>
      </c>
      <c r="CR6" s="27">
        <v>5.7735026918962634E-4</v>
      </c>
      <c r="CS6" s="132">
        <f t="shared" ref="CS6:CS16" si="30">(CQ6-$CJ$5)/CQ6</f>
        <v>0.77693298969072166</v>
      </c>
      <c r="CT6" s="148">
        <f t="shared" ref="CT6:CT16" si="31">(CQ6/$CQ$5)</f>
        <v>1.0674002751031637</v>
      </c>
      <c r="CU6" s="27">
        <v>0.35687990061629626</v>
      </c>
      <c r="CV6" s="179">
        <f t="shared" ref="CV6:CV16" si="32">(CU6/$CU$5)</f>
        <v>1.0342369287923603</v>
      </c>
      <c r="CW6" s="23"/>
      <c r="CX6" s="136">
        <f>CX21+$CJ$12</f>
        <v>0.25800000000000001</v>
      </c>
      <c r="CY6" s="35">
        <v>0</v>
      </c>
      <c r="CZ6" s="132">
        <f t="shared" ref="CZ6:CZ16" si="33">(CX6-$CJ$6)/CX6</f>
        <v>0.77906976744186052</v>
      </c>
      <c r="DA6" s="148">
        <f t="shared" ref="DA6:DA16" si="34">(CX6/$CX$5)</f>
        <v>1.0602739726027399</v>
      </c>
      <c r="DB6" s="27">
        <v>0.35500509599351859</v>
      </c>
      <c r="DC6" s="179">
        <f t="shared" ref="DC6:DC16" si="35">(DB6/$DB$5)</f>
        <v>1.0047460448893306</v>
      </c>
      <c r="DD6" s="148"/>
      <c r="DE6" s="42">
        <f>DE21+$CJ$13</f>
        <v>0.26066666666666666</v>
      </c>
      <c r="DF6" s="27">
        <v>5.7735026918962634E-4</v>
      </c>
      <c r="DG6" s="132">
        <f t="shared" ref="DG6:DG16" si="36">(DE6-$CJ$7)/DE6</f>
        <v>0.77710997442455243</v>
      </c>
      <c r="DH6" s="148">
        <f t="shared" ref="DH6:DH16" si="37">(DE6/$DE$5)</f>
        <v>1.069767441860465</v>
      </c>
      <c r="DI6" s="27">
        <v>0.3587485615853333</v>
      </c>
      <c r="DJ6" s="179">
        <f t="shared" ref="DJ6:DJ16" si="38">(DI6/$DI$5)</f>
        <v>1.021864408033794</v>
      </c>
      <c r="DK6" s="139"/>
      <c r="DL6" s="42">
        <f>DL21+$CJ$14</f>
        <v>0.25966666666666666</v>
      </c>
      <c r="DM6" s="27">
        <v>5.7735026918962634E-4</v>
      </c>
      <c r="DN6" s="132">
        <f t="shared" ref="DN6:DN16" si="39">(DL6-$CJ$8)/DL6</f>
        <v>0.78356867779204109</v>
      </c>
      <c r="DO6" s="148">
        <f t="shared" ref="DO6:DO16" si="40">(DL6/$DL$5)</f>
        <v>1.0685871056241427</v>
      </c>
      <c r="DP6" s="27">
        <v>0.35552869523518515</v>
      </c>
      <c r="DQ6" s="179">
        <f t="shared" ref="DQ6:DQ16" si="41">(DP6/$DP$5)</f>
        <v>1.0075424128788233</v>
      </c>
      <c r="DR6" s="23"/>
      <c r="DS6" s="55">
        <f>AVERAGE(CS6,CZ6,DG6,DN6)</f>
        <v>0.77917035233729393</v>
      </c>
      <c r="DT6" s="26">
        <f>_xlfn.STDEV.S(CS6,CZ6,DG6,DN6)</f>
        <v>3.0879514721281935E-3</v>
      </c>
      <c r="DU6" s="148">
        <f>AVERAGE(CT6,DA6,DH6,DO6)</f>
        <v>1.0665071987976278</v>
      </c>
      <c r="DV6" s="26">
        <f>_xlfn.STDEV.S(CT6,DA6,DH6,DO6)</f>
        <v>4.2663759531131979E-3</v>
      </c>
      <c r="DW6" s="148">
        <f>AVERAGE(CV6,DC6,DJ6,DQ6)</f>
        <v>1.0170974486485771</v>
      </c>
      <c r="DX6" s="183">
        <f>_xlfn.STDEV.S(CV6,DC6,DJ6,DQ6)</f>
        <v>1.3666767049606725E-2</v>
      </c>
      <c r="DY6" s="53"/>
      <c r="DZ6" t="s">
        <v>23</v>
      </c>
      <c r="EA6" s="12">
        <f>'S1-S16-EX-SW-DRY-60-39-QY1.8'!K23</f>
        <v>5.7799999999999997E-2</v>
      </c>
      <c r="EB6" s="17">
        <v>1.0449999999999999</v>
      </c>
      <c r="EC6" s="12">
        <v>0.997</v>
      </c>
      <c r="ED6" s="12">
        <f t="shared" ref="ED6:ED8" si="42">EB6/EC6</f>
        <v>1.0481444332998997</v>
      </c>
      <c r="EE6" s="12">
        <f t="shared" ref="EE6:EE8" si="43">EA6*EB6</f>
        <v>6.0400999999999996E-2</v>
      </c>
      <c r="EF6" s="12"/>
      <c r="EG6">
        <v>1.5</v>
      </c>
      <c r="EH6" s="42">
        <f>EH21+$EA$11</f>
        <v>0.26866666666666666</v>
      </c>
      <c r="EI6" s="27">
        <v>5.7735026918962634E-4</v>
      </c>
      <c r="EJ6" s="132">
        <f t="shared" ref="EJ6:EJ16" si="44">(EH6-$EA$5)/EH6</f>
        <v>0.78858560794044663</v>
      </c>
      <c r="EK6" s="148">
        <f t="shared" ref="EK6:EK16" si="45">(EH6/$EH$5)</f>
        <v>1.0965986394557823</v>
      </c>
      <c r="EL6" s="27">
        <v>0.36836757190074071</v>
      </c>
      <c r="EM6" s="179">
        <f t="shared" ref="EM6:EM16" si="46">(EL6/$EL$5)</f>
        <v>1.0600864557913614</v>
      </c>
      <c r="EN6" s="23"/>
      <c r="EO6" s="136">
        <f>EO21+$EA$12</f>
        <v>0.26866666666666666</v>
      </c>
      <c r="EP6" s="35">
        <v>5.7735026918962634E-4</v>
      </c>
      <c r="EQ6" s="132">
        <f t="shared" ref="EQ6:EQ16" si="47">(EO6-$EA$6)/EO6</f>
        <v>0.78486352357320099</v>
      </c>
      <c r="ER6" s="148">
        <f t="shared" ref="ER6:ER16" si="48">(EO6/$EO$5)</f>
        <v>1.0921409214092141</v>
      </c>
      <c r="ES6" s="27">
        <v>0.3725420747788889</v>
      </c>
      <c r="ET6" s="179">
        <f t="shared" ref="ET6:ET16" si="49">(ES6/$ES$5)</f>
        <v>1.0853224283283309</v>
      </c>
      <c r="EU6" s="23"/>
      <c r="EV6" s="42">
        <f>EV21+$EA$13</f>
        <v>0.26466666666666666</v>
      </c>
      <c r="EW6" s="27">
        <v>5.7735026918962634E-4</v>
      </c>
      <c r="EX6" s="132">
        <f t="shared" ref="EX6:EX16" si="50">(EV6-$EA$7)/EV6</f>
        <v>0.7838790931989924</v>
      </c>
      <c r="EY6" s="148">
        <f t="shared" ref="EY6:EY16" si="51">(EV6/$EV$5)</f>
        <v>1.0906593406593406</v>
      </c>
      <c r="EZ6" s="27">
        <v>0.36739557778000004</v>
      </c>
      <c r="FA6" s="179">
        <f t="shared" ref="FA6:FA16" si="52">(EZ6/$EZ$5)</f>
        <v>1.0714643347348385</v>
      </c>
      <c r="FB6" s="139"/>
      <c r="FC6" s="42">
        <f>FC21+$EA$14</f>
        <v>0.26766666666666666</v>
      </c>
      <c r="FD6" s="27">
        <v>5.7735026918962634E-4</v>
      </c>
      <c r="FE6" s="132">
        <f t="shared" ref="FE6:FE16" si="53">(FC6-$EA$8)/FC6</f>
        <v>0.78443337484433373</v>
      </c>
      <c r="FF6" s="148">
        <f t="shared" ref="FF6:FF16" si="54">(FC6/$FC$5)</f>
        <v>1.0940054495912805</v>
      </c>
      <c r="FG6" s="27">
        <v>0.36787603236000005</v>
      </c>
      <c r="FH6" s="179">
        <f t="shared" ref="FH6:FH16" si="55">(FG6/$FG$5)</f>
        <v>1.0714415389487666</v>
      </c>
      <c r="FI6" s="23"/>
      <c r="FJ6" s="55">
        <f>AVERAGE(EJ6,EQ6,EX6,FE6)</f>
        <v>0.78544039988924341</v>
      </c>
      <c r="FK6" s="26">
        <f>_xlfn.STDEV.S(EJ6,EQ6,EX6,FE6)</f>
        <v>2.135173528581235E-3</v>
      </c>
      <c r="FL6" s="148">
        <f>AVERAGE(EK6,ER6,EY6,FF6)</f>
        <v>1.0933510877789043</v>
      </c>
      <c r="FM6" s="26">
        <f>_xlfn.STDEV.S(EK6,ER6,EY6,FF6)</f>
        <v>2.5615611433588751E-3</v>
      </c>
      <c r="FN6" s="148">
        <f>AVERAGE(EM6,ET6,FA6,FH6)</f>
        <v>1.0720786894508243</v>
      </c>
      <c r="FO6" s="183">
        <f>_xlfn.STDEV.S(EM6,ET6,FA6,FH6)</f>
        <v>1.032785360208115E-2</v>
      </c>
      <c r="FP6">
        <v>1.5</v>
      </c>
      <c r="FQ6" s="115">
        <f>AK6</f>
        <v>0.7650626399984245</v>
      </c>
      <c r="FR6" s="143">
        <f>AL6</f>
        <v>5.1665172212545969E-3</v>
      </c>
      <c r="FS6" s="139">
        <f>CB6</f>
        <v>0.76491354584322946</v>
      </c>
      <c r="FT6" s="16">
        <f>CC6</f>
        <v>2.6534016344188548E-3</v>
      </c>
      <c r="FU6" s="139">
        <f>DS6</f>
        <v>0.77917035233729393</v>
      </c>
      <c r="FV6" s="139">
        <f>DT6</f>
        <v>3.0879514721281935E-3</v>
      </c>
      <c r="FW6" s="139">
        <f>FJ6</f>
        <v>0.78544039988924341</v>
      </c>
      <c r="FX6" s="56">
        <f>FK6</f>
        <v>2.135173528581235E-3</v>
      </c>
      <c r="FZ6" s="23">
        <v>1.5</v>
      </c>
      <c r="GA6" s="115">
        <f>AM6</f>
        <v>0.95990383427802806</v>
      </c>
      <c r="GB6" s="139">
        <f>AN6</f>
        <v>1.2219941274836827E-2</v>
      </c>
      <c r="GC6" s="139">
        <f>CD6</f>
        <v>0.9800665912570512</v>
      </c>
      <c r="GD6" s="139">
        <f>CE6</f>
        <v>6.9056471040998347E-3</v>
      </c>
      <c r="GE6" s="139">
        <f>DU6</f>
        <v>1.0665071987976278</v>
      </c>
      <c r="GF6" s="139">
        <f>DV6</f>
        <v>4.2663759531131979E-3</v>
      </c>
      <c r="GG6" s="139">
        <f>FL6</f>
        <v>1.0933510877789043</v>
      </c>
      <c r="GH6" s="56">
        <f>FM6</f>
        <v>2.5615611433588751E-3</v>
      </c>
      <c r="GJ6">
        <v>1.5</v>
      </c>
      <c r="GK6" s="115">
        <f>AO6</f>
        <v>0.9650207589971963</v>
      </c>
      <c r="GL6" s="139">
        <f>AP6</f>
        <v>6.0026882029434727E-3</v>
      </c>
      <c r="GM6" s="139">
        <f>CF6</f>
        <v>0.96210714918181051</v>
      </c>
      <c r="GN6" s="139">
        <f>CG6</f>
        <v>1.6175274025636139E-2</v>
      </c>
      <c r="GO6" s="139">
        <f>DW6</f>
        <v>1.0170974486485771</v>
      </c>
      <c r="GP6" s="139">
        <f>DX6</f>
        <v>1.3666767049606725E-2</v>
      </c>
      <c r="GQ6" s="139">
        <f>FN6</f>
        <v>1.0720786894508243</v>
      </c>
      <c r="GR6" s="56">
        <f>FO6</f>
        <v>1.032785360208115E-2</v>
      </c>
    </row>
    <row r="7" spans="1:200" x14ac:dyDescent="0.45">
      <c r="A7" t="s">
        <v>31</v>
      </c>
      <c r="B7" s="12">
        <f>'S1-S16-EX-SW-DRY-60-39-QY1.8'!K12</f>
        <v>5.4199999999999998E-2</v>
      </c>
      <c r="C7" s="17">
        <v>1.0449999999999999</v>
      </c>
      <c r="D7" s="12">
        <v>0.997</v>
      </c>
      <c r="E7" s="12">
        <f t="shared" si="1"/>
        <v>1.0481444332998997</v>
      </c>
      <c r="F7" s="12">
        <f t="shared" si="2"/>
        <v>5.6638999999999995E-2</v>
      </c>
      <c r="G7" s="12"/>
      <c r="H7">
        <v>3</v>
      </c>
      <c r="I7" s="42">
        <f t="shared" ref="I7:I16" si="56">I21+$B$11</f>
        <v>0.23433333333333337</v>
      </c>
      <c r="J7" s="27">
        <v>5.7735026918962634E-4</v>
      </c>
      <c r="K7" s="132">
        <f t="shared" si="0"/>
        <v>0.76486486486486482</v>
      </c>
      <c r="L7" s="148">
        <f t="shared" si="3"/>
        <v>0.96565934065934078</v>
      </c>
      <c r="M7" s="27">
        <v>0.32136415264199997</v>
      </c>
      <c r="N7" s="179">
        <f t="shared" si="4"/>
        <v>0.98892435434980142</v>
      </c>
      <c r="O7" s="23"/>
      <c r="P7" s="136">
        <f t="shared" ref="P7:P16" si="57">P21+$B$12</f>
        <v>0.23533333333333337</v>
      </c>
      <c r="Q7" s="35">
        <v>1.1547005383792527E-3</v>
      </c>
      <c r="R7" s="132">
        <f t="shared" si="5"/>
        <v>0.75991501416430596</v>
      </c>
      <c r="S7" s="148">
        <f t="shared" si="6"/>
        <v>0.95793758480325653</v>
      </c>
      <c r="T7" s="27">
        <v>0.32407996487733337</v>
      </c>
      <c r="U7" s="179">
        <f t="shared" si="7"/>
        <v>0.97019865123506743</v>
      </c>
      <c r="V7" s="23"/>
      <c r="W7" s="42">
        <f t="shared" ref="W7:W16" si="58">W21+$B$13</f>
        <v>0.23633333333333337</v>
      </c>
      <c r="X7" s="27">
        <v>5.7735026918962634E-4</v>
      </c>
      <c r="Y7" s="132">
        <f t="shared" si="8"/>
        <v>0.77066290550070526</v>
      </c>
      <c r="Z7" s="148">
        <f t="shared" si="9"/>
        <v>0.96070460704607064</v>
      </c>
      <c r="AA7" s="27">
        <v>0.31775490179140736</v>
      </c>
      <c r="AB7" s="179">
        <f t="shared" si="10"/>
        <v>0.93508951054685652</v>
      </c>
      <c r="AC7" s="139"/>
      <c r="AD7" s="42">
        <f t="shared" ref="AD7:AD16" si="59">AD21+$B$14</f>
        <v>0.23800000000000002</v>
      </c>
      <c r="AE7" s="27">
        <v>0</v>
      </c>
      <c r="AF7" s="132">
        <f t="shared" si="11"/>
        <v>0.76848739495798313</v>
      </c>
      <c r="AG7" s="148">
        <f t="shared" si="12"/>
        <v>0.97010869565217406</v>
      </c>
      <c r="AH7" s="27">
        <v>0.32163405303844445</v>
      </c>
      <c r="AI7" s="179">
        <f t="shared" si="13"/>
        <v>0.96261959655413676</v>
      </c>
      <c r="AJ7" s="23"/>
      <c r="AK7" s="55">
        <f>AVERAGE(K7,R7,Y7,AF7)</f>
        <v>0.76598254487196482</v>
      </c>
      <c r="AL7" s="26">
        <f>_xlfn.STDEV.S(K7,R7,Y7,AF7)</f>
        <v>4.6990845581930058E-3</v>
      </c>
      <c r="AM7" s="148">
        <f>AVERAGE(L7,S7,Z7,AG7)</f>
        <v>0.96360255704021047</v>
      </c>
      <c r="AN7" s="26">
        <f>_xlfn.STDEV.S(L7,S7,Z7,AG7)</f>
        <v>5.3867189490449663E-3</v>
      </c>
      <c r="AO7" s="148">
        <f>AVERAGE(N7,U7,AB7,AI7)</f>
        <v>0.96420802817146556</v>
      </c>
      <c r="AP7" s="183">
        <f>_xlfn.STDEV.S(N7,U7,AB7,AI7)</f>
        <v>2.2339766696048601E-2</v>
      </c>
      <c r="AQ7" s="54"/>
      <c r="AR7" t="s">
        <v>31</v>
      </c>
      <c r="AS7" s="12">
        <f>'S1-S16-EX-SW-DRY-60-39-QY1.8'!K16</f>
        <v>5.67E-2</v>
      </c>
      <c r="AT7" s="17">
        <v>1.0449999999999999</v>
      </c>
      <c r="AU7" s="12">
        <v>0.997</v>
      </c>
      <c r="AV7" s="12">
        <f t="shared" si="14"/>
        <v>1.0481444332998997</v>
      </c>
      <c r="AW7" s="12">
        <f t="shared" si="15"/>
        <v>5.9251499999999999E-2</v>
      </c>
      <c r="AX7" s="12"/>
      <c r="AY7">
        <v>3</v>
      </c>
      <c r="AZ7" s="42">
        <f t="shared" ref="AZ7:AZ16" si="60">AZ22+$AS$11</f>
        <v>0.24166666666666667</v>
      </c>
      <c r="BA7" s="27">
        <v>5.7735026918962634E-4</v>
      </c>
      <c r="BB7" s="132">
        <f t="shared" si="16"/>
        <v>0.76289655172413795</v>
      </c>
      <c r="BC7" s="148">
        <f t="shared" si="17"/>
        <v>0.97577388963660827</v>
      </c>
      <c r="BD7" s="27">
        <v>0.32131498913155543</v>
      </c>
      <c r="BE7" s="179">
        <f t="shared" si="18"/>
        <v>0.92112378869103717</v>
      </c>
      <c r="BF7" s="23"/>
      <c r="BG7" s="136">
        <f t="shared" ref="BG7:BG16" si="61">BG22+$AS$12</f>
        <v>0.24</v>
      </c>
      <c r="BH7" s="35">
        <v>0</v>
      </c>
      <c r="BI7" s="132">
        <f t="shared" si="19"/>
        <v>0.76500000000000001</v>
      </c>
      <c r="BJ7" s="148">
        <f t="shared" si="20"/>
        <v>0.99037138927097668</v>
      </c>
      <c r="BK7" s="27">
        <v>0.32743780251481475</v>
      </c>
      <c r="BL7" s="179">
        <f t="shared" si="21"/>
        <v>0.97266296017389386</v>
      </c>
      <c r="BM7" s="17"/>
      <c r="BN7" s="42">
        <f t="shared" ref="BN7:BN16" si="62">BN22+$AS$13</f>
        <v>0.24399999999999999</v>
      </c>
      <c r="BO7" s="27">
        <v>0</v>
      </c>
      <c r="BP7" s="132">
        <f t="shared" si="22"/>
        <v>0.76762295081967213</v>
      </c>
      <c r="BQ7" s="148">
        <f t="shared" si="23"/>
        <v>0.9851951547779273</v>
      </c>
      <c r="BR7" s="27">
        <v>0.32722395671500004</v>
      </c>
      <c r="BS7" s="179">
        <f t="shared" si="24"/>
        <v>0.948234181327271</v>
      </c>
      <c r="BT7" s="139"/>
      <c r="BU7" s="42">
        <f t="shared" ref="BU7:BU16" si="63">BU22+$AS$14</f>
        <v>0.24199999999999999</v>
      </c>
      <c r="BV7" s="27">
        <v>0</v>
      </c>
      <c r="BW7" s="132">
        <f t="shared" si="25"/>
        <v>0.76611570247933891</v>
      </c>
      <c r="BX7" s="148">
        <f t="shared" si="26"/>
        <v>0.97711978465679672</v>
      </c>
      <c r="BY7" s="27">
        <v>0.32741284633200002</v>
      </c>
      <c r="BZ7" s="179">
        <f t="shared" si="27"/>
        <v>0.93281786459869631</v>
      </c>
      <c r="CA7" s="23"/>
      <c r="CB7" s="55">
        <f>AVERAGE(BB7,BI7,BP7,BW7)</f>
        <v>0.76540880125578725</v>
      </c>
      <c r="CC7" s="26">
        <f>_xlfn.STDEV.S(BB7,BI7,BP7,BW7)</f>
        <v>1.9900321443899515E-3</v>
      </c>
      <c r="CD7" s="148">
        <f>AVERAGE(BC7,BJ7,BQ7,BX7)</f>
        <v>0.98211505458557724</v>
      </c>
      <c r="CE7" s="26">
        <f>_xlfn.STDEV.S(BC7,BJ7,BQ7,BX7)</f>
        <v>6.8996901912007661E-3</v>
      </c>
      <c r="CF7" s="148">
        <f>AVERAGE(BE7,BL7,BS7,BZ7)</f>
        <v>0.94370969869772459</v>
      </c>
      <c r="CG7" s="183">
        <f>_xlfn.STDEV.S(BE7,BL7,BS7,BZ7)</f>
        <v>2.226744764630972E-2</v>
      </c>
      <c r="CH7" s="53"/>
      <c r="CI7" t="s">
        <v>31</v>
      </c>
      <c r="CJ7" s="12">
        <f>'S1-S16-EX-SW-DRY-60-39-QY1.8'!K20</f>
        <v>5.8099999999999999E-2</v>
      </c>
      <c r="CK7" s="17">
        <v>1.0449999999999999</v>
      </c>
      <c r="CL7" s="12">
        <v>0.997</v>
      </c>
      <c r="CM7" s="12">
        <f t="shared" si="28"/>
        <v>1.0481444332998997</v>
      </c>
      <c r="CN7" s="12">
        <f t="shared" si="29"/>
        <v>6.0714499999999998E-2</v>
      </c>
      <c r="CO7" s="12"/>
      <c r="CP7">
        <v>3</v>
      </c>
      <c r="CQ7" s="42">
        <f t="shared" ref="CQ7:CQ16" si="64">CQ22+$CJ$11</f>
        <v>0.26033333333333336</v>
      </c>
      <c r="CR7" s="27">
        <v>5.7735026918962634E-4</v>
      </c>
      <c r="CS7" s="132">
        <f t="shared" si="30"/>
        <v>0.77836107554417411</v>
      </c>
      <c r="CT7" s="148">
        <f t="shared" si="31"/>
        <v>1.0742778541953235</v>
      </c>
      <c r="CU7" s="27">
        <v>0.35800665376000002</v>
      </c>
      <c r="CV7" s="179">
        <f t="shared" si="32"/>
        <v>1.0375022561723524</v>
      </c>
      <c r="CW7" s="23"/>
      <c r="CX7" s="136">
        <f t="shared" ref="CX7:CX16" si="65">CX22+$CJ$12</f>
        <v>0.26066666666666666</v>
      </c>
      <c r="CY7" s="35">
        <v>5.7735026918962634E-4</v>
      </c>
      <c r="CZ7" s="132">
        <f t="shared" si="33"/>
        <v>0.78132992327365725</v>
      </c>
      <c r="DA7" s="148">
        <f t="shared" si="34"/>
        <v>1.0712328767123287</v>
      </c>
      <c r="DB7" s="27">
        <v>0.35545640760000002</v>
      </c>
      <c r="DC7" s="179">
        <f t="shared" si="35"/>
        <v>1.0060233605018172</v>
      </c>
      <c r="DD7" s="148"/>
      <c r="DE7" s="42">
        <f t="shared" ref="DE7:DE16" si="66">DE22+$CJ$13</f>
        <v>0.26266666666666666</v>
      </c>
      <c r="DF7" s="27">
        <v>5.7735026918962634E-4</v>
      </c>
      <c r="DG7" s="132">
        <f t="shared" si="36"/>
        <v>0.77880710659898478</v>
      </c>
      <c r="DH7" s="148">
        <f t="shared" si="37"/>
        <v>1.0779753761969904</v>
      </c>
      <c r="DI7" s="27">
        <v>0.35992459342666666</v>
      </c>
      <c r="DJ7" s="179">
        <f t="shared" si="38"/>
        <v>1.0252142335384939</v>
      </c>
      <c r="DK7" s="139"/>
      <c r="DL7" s="42">
        <f t="shared" ref="DL7:DL16" si="67">DL22+$CJ$14</f>
        <v>0.26200000000000001</v>
      </c>
      <c r="DM7" s="27">
        <v>0</v>
      </c>
      <c r="DN7" s="132">
        <f t="shared" si="39"/>
        <v>0.78549618320610692</v>
      </c>
      <c r="DO7" s="148">
        <f t="shared" si="40"/>
        <v>1.0781893004115226</v>
      </c>
      <c r="DP7" s="27">
        <v>0.3601951700444444</v>
      </c>
      <c r="DQ7" s="179">
        <f t="shared" si="41"/>
        <v>1.0207668624154469</v>
      </c>
      <c r="DR7" s="23"/>
      <c r="DS7" s="55">
        <f>AVERAGE(CS7,CZ7,DG7,DN7)</f>
        <v>0.78099857215573076</v>
      </c>
      <c r="DT7" s="26">
        <f>_xlfn.STDEV.S(CS7,CZ7,DG7,DN7)</f>
        <v>3.2709432067928924E-3</v>
      </c>
      <c r="DU7" s="148">
        <f>AVERAGE(CT7,DA7,DH7,DO7)</f>
        <v>1.0754188518790413</v>
      </c>
      <c r="DV7" s="26">
        <f>_xlfn.STDEV.S(CT7,DA7,DH7,DO7)</f>
        <v>3.3184065186962195E-3</v>
      </c>
      <c r="DW7" s="148">
        <f>AVERAGE(CV7,DC7,DJ7,DQ7)</f>
        <v>1.0223766781570276</v>
      </c>
      <c r="DX7" s="183">
        <f>_xlfn.STDEV.S(CV7,DC7,DJ7,DQ7)</f>
        <v>1.2998170844322962E-2</v>
      </c>
      <c r="DY7" s="53"/>
      <c r="DZ7" t="s">
        <v>31</v>
      </c>
      <c r="EA7" s="12">
        <f>'S1-S16-EX-SW-DRY-60-39-QY1.8'!K24</f>
        <v>5.7200000000000001E-2</v>
      </c>
      <c r="EB7" s="17">
        <v>1.0449999999999999</v>
      </c>
      <c r="EC7" s="12">
        <v>0.997</v>
      </c>
      <c r="ED7" s="12">
        <f t="shared" si="42"/>
        <v>1.0481444332998997</v>
      </c>
      <c r="EE7" s="12">
        <f t="shared" si="43"/>
        <v>5.9773999999999994E-2</v>
      </c>
      <c r="EF7" s="12"/>
      <c r="EG7">
        <v>3</v>
      </c>
      <c r="EH7" s="42">
        <f t="shared" ref="EH7:EH16" si="68">EH22+$EA$11</f>
        <v>0.27666666666666667</v>
      </c>
      <c r="EI7" s="27">
        <v>5.7735026918962634E-4</v>
      </c>
      <c r="EJ7" s="132">
        <f t="shared" si="44"/>
        <v>0.79469879518072284</v>
      </c>
      <c r="EK7" s="148">
        <f t="shared" si="45"/>
        <v>1.1292517006802723</v>
      </c>
      <c r="EL7" s="27">
        <v>0.37257872323555558</v>
      </c>
      <c r="EM7" s="179">
        <f t="shared" si="46"/>
        <v>1.0722052871811338</v>
      </c>
      <c r="EN7" s="23"/>
      <c r="EO7" s="136">
        <f t="shared" ref="EO7:EO16" si="69">EO22+$EA$12</f>
        <v>0.28000000000000003</v>
      </c>
      <c r="EP7" s="35">
        <v>0</v>
      </c>
      <c r="EQ7" s="132">
        <f t="shared" si="47"/>
        <v>0.79357142857142859</v>
      </c>
      <c r="ER7" s="148">
        <f t="shared" si="48"/>
        <v>1.1382113821138213</v>
      </c>
      <c r="ES7" s="27">
        <v>0.37262548528877776</v>
      </c>
      <c r="ET7" s="179">
        <f t="shared" si="49"/>
        <v>1.0855654271820696</v>
      </c>
      <c r="EU7" s="23"/>
      <c r="EV7" s="42">
        <f t="shared" ref="EV7:EV16" si="70">EV22+$EA$13</f>
        <v>0.27566666666666667</v>
      </c>
      <c r="EW7" s="27">
        <v>5.7735026918962634E-4</v>
      </c>
      <c r="EX7" s="132">
        <f t="shared" si="50"/>
        <v>0.79250302297460706</v>
      </c>
      <c r="EY7" s="148">
        <f t="shared" si="51"/>
        <v>1.1359890109890109</v>
      </c>
      <c r="EZ7" s="27">
        <v>0.37369292600088894</v>
      </c>
      <c r="FA7" s="179">
        <f t="shared" si="52"/>
        <v>1.0898297817629699</v>
      </c>
      <c r="FB7" s="139"/>
      <c r="FC7" s="42">
        <f t="shared" ref="FC7:FC16" si="71">FC22+$EA$14</f>
        <v>0.27700000000000002</v>
      </c>
      <c r="FD7" s="27">
        <v>0</v>
      </c>
      <c r="FE7" s="132">
        <f t="shared" si="53"/>
        <v>0.79169675090252711</v>
      </c>
      <c r="FF7" s="148">
        <f t="shared" si="54"/>
        <v>1.1321525885558583</v>
      </c>
      <c r="FG7" s="27">
        <v>0.36340707915199999</v>
      </c>
      <c r="FH7" s="179">
        <f t="shared" si="55"/>
        <v>1.0584256812100818</v>
      </c>
      <c r="FI7" s="23"/>
      <c r="FJ7" s="55">
        <f>AVERAGE(EJ7,EQ7,EX7,FE7)</f>
        <v>0.79311749940732146</v>
      </c>
      <c r="FK7" s="26">
        <f>_xlfn.STDEV.S(EJ7,EQ7,EX7,FE7)</f>
        <v>1.3041798967474859E-3</v>
      </c>
      <c r="FL7" s="148">
        <f>AVERAGE(EK7,ER7,EY7,FF7)</f>
        <v>1.1339011705847408</v>
      </c>
      <c r="FM7" s="26">
        <f>_xlfn.STDEV.S(EK7,ER7,EY7,FF7)</f>
        <v>3.9838051526738119E-3</v>
      </c>
      <c r="FN7" s="148">
        <f>AVERAGE(EM7,ET7,FA7,FH7)</f>
        <v>1.0765065443340638</v>
      </c>
      <c r="FO7" s="183">
        <f>_xlfn.STDEV.S(EM7,ET7,FA7,FH7)</f>
        <v>1.4200826718243067E-2</v>
      </c>
      <c r="FP7">
        <v>3</v>
      </c>
      <c r="FQ7" s="115">
        <f>AK7</f>
        <v>0.76598254487196482</v>
      </c>
      <c r="FR7" s="143">
        <f>AL7</f>
        <v>4.6990845581930058E-3</v>
      </c>
      <c r="FS7" s="139">
        <f>CB7</f>
        <v>0.76540880125578725</v>
      </c>
      <c r="FT7" s="16">
        <f>CC7</f>
        <v>1.9900321443899515E-3</v>
      </c>
      <c r="FU7" s="139">
        <f>DS7</f>
        <v>0.78099857215573076</v>
      </c>
      <c r="FV7" s="139">
        <f>DT7</f>
        <v>3.2709432067928924E-3</v>
      </c>
      <c r="FW7" s="139">
        <f>FJ7</f>
        <v>0.79311749940732146</v>
      </c>
      <c r="FX7" s="56">
        <f>FK7</f>
        <v>1.3041798967474859E-3</v>
      </c>
      <c r="FZ7">
        <v>3</v>
      </c>
      <c r="GA7" s="115">
        <f>AM7</f>
        <v>0.96360255704021047</v>
      </c>
      <c r="GB7" s="139">
        <f>AN7</f>
        <v>5.3867189490449663E-3</v>
      </c>
      <c r="GC7" s="139">
        <f>CD7</f>
        <v>0.98211505458557724</v>
      </c>
      <c r="GD7" s="139">
        <f>CE7</f>
        <v>6.8996901912007661E-3</v>
      </c>
      <c r="GE7" s="139">
        <f>DU7</f>
        <v>1.0754188518790413</v>
      </c>
      <c r="GF7" s="139">
        <f>DV7</f>
        <v>3.3184065186962195E-3</v>
      </c>
      <c r="GG7" s="139">
        <f>FL7</f>
        <v>1.1339011705847408</v>
      </c>
      <c r="GH7" s="56">
        <f>FM7</f>
        <v>3.9838051526738119E-3</v>
      </c>
      <c r="GJ7">
        <v>3</v>
      </c>
      <c r="GK7" s="115">
        <f>AO7</f>
        <v>0.96420802817146556</v>
      </c>
      <c r="GL7" s="139">
        <f>AP7</f>
        <v>2.2339766696048601E-2</v>
      </c>
      <c r="GM7" s="139">
        <f>CF7</f>
        <v>0.94370969869772459</v>
      </c>
      <c r="GN7" s="139">
        <f>CG7</f>
        <v>2.226744764630972E-2</v>
      </c>
      <c r="GO7" s="139">
        <f>DW7</f>
        <v>1.0223766781570276</v>
      </c>
      <c r="GP7" s="139">
        <f>DX7</f>
        <v>1.2998170844322962E-2</v>
      </c>
      <c r="GQ7" s="139">
        <f>FN7</f>
        <v>1.0765065443340638</v>
      </c>
      <c r="GR7" s="56">
        <f>FO7</f>
        <v>1.4200826718243067E-2</v>
      </c>
    </row>
    <row r="8" spans="1:200" x14ac:dyDescent="0.45">
      <c r="A8" t="s">
        <v>66</v>
      </c>
      <c r="B8" s="12">
        <f>'S1-S16-EX-SW-DRY-60-39-QY1.8'!K13</f>
        <v>5.5100000000000003E-2</v>
      </c>
      <c r="C8" s="17">
        <v>1.0449999999999999</v>
      </c>
      <c r="D8" s="12">
        <v>0.997</v>
      </c>
      <c r="E8" s="12">
        <f t="shared" si="1"/>
        <v>1.0481444332998997</v>
      </c>
      <c r="F8" s="12">
        <f t="shared" si="2"/>
        <v>5.7579499999999999E-2</v>
      </c>
      <c r="G8" s="12"/>
      <c r="H8">
        <v>4.5</v>
      </c>
      <c r="I8" s="42">
        <f t="shared" si="56"/>
        <v>0.22233333333333336</v>
      </c>
      <c r="J8" s="27">
        <v>5.7735026918962634E-4</v>
      </c>
      <c r="K8" s="132">
        <f t="shared" si="0"/>
        <v>0.75217391304347825</v>
      </c>
      <c r="L8" s="148">
        <f t="shared" si="3"/>
        <v>0.91620879120879128</v>
      </c>
      <c r="M8" s="27">
        <v>0.30298912208700002</v>
      </c>
      <c r="N8" s="179">
        <f t="shared" si="4"/>
        <v>0.93237941902216925</v>
      </c>
      <c r="O8" s="23"/>
      <c r="P8" s="136">
        <f t="shared" si="57"/>
        <v>0.22433333333333336</v>
      </c>
      <c r="Q8" s="35">
        <v>5.7735026918962634E-4</v>
      </c>
      <c r="R8" s="132">
        <f t="shared" si="5"/>
        <v>0.74814264487369986</v>
      </c>
      <c r="S8" s="148">
        <f t="shared" si="6"/>
        <v>0.91316146540027143</v>
      </c>
      <c r="T8" s="27">
        <v>0.30458674346488884</v>
      </c>
      <c r="U8" s="179">
        <f t="shared" si="7"/>
        <v>0.91184176660093508</v>
      </c>
      <c r="V8" s="23"/>
      <c r="W8" s="42">
        <f t="shared" si="58"/>
        <v>0.22533333333333336</v>
      </c>
      <c r="X8" s="27">
        <v>5.7735026918962634E-4</v>
      </c>
      <c r="Y8" s="132">
        <f t="shared" si="8"/>
        <v>0.7594674556213018</v>
      </c>
      <c r="Z8" s="148">
        <f t="shared" si="9"/>
        <v>0.91598915989159901</v>
      </c>
      <c r="AA8" s="27">
        <v>0.29805810008333333</v>
      </c>
      <c r="AB8" s="179">
        <f t="shared" si="10"/>
        <v>0.87712573858077614</v>
      </c>
      <c r="AC8" s="139"/>
      <c r="AD8" s="42">
        <f t="shared" si="59"/>
        <v>0.22633333333333336</v>
      </c>
      <c r="AE8" s="27">
        <v>5.7735026918962634E-4</v>
      </c>
      <c r="AF8" s="132">
        <f t="shared" si="11"/>
        <v>0.75655375552282766</v>
      </c>
      <c r="AG8" s="148">
        <f t="shared" si="12"/>
        <v>0.92255434782608714</v>
      </c>
      <c r="AH8" s="27">
        <v>0.30085802149666663</v>
      </c>
      <c r="AI8" s="179">
        <f t="shared" si="13"/>
        <v>0.90043894462437457</v>
      </c>
      <c r="AJ8" s="23"/>
      <c r="AK8" s="55">
        <f>AVERAGE(K8,R8,Y8,AF8)</f>
        <v>0.75408444226532689</v>
      </c>
      <c r="AL8" s="26">
        <f>_xlfn.STDEV.S(K8,R8,Y8,AF8)</f>
        <v>4.9675419442938686E-3</v>
      </c>
      <c r="AM8" s="148">
        <f>AVERAGE(L8,S8,Z8,AG8)</f>
        <v>0.91697844108168725</v>
      </c>
      <c r="AN8" s="26">
        <f>_xlfn.STDEV.S(L8,S8,Z8,AG8)</f>
        <v>3.9678322198515017E-3</v>
      </c>
      <c r="AO8" s="148">
        <f>AVERAGE(N8,U8,AB8,AI8)</f>
        <v>0.90544646720706379</v>
      </c>
      <c r="AP8" s="183">
        <f>_xlfn.STDEV.S(N8,U8,AB8,AI8)</f>
        <v>2.3046494311514527E-2</v>
      </c>
      <c r="AQ8" s="54"/>
      <c r="AR8" t="s">
        <v>66</v>
      </c>
      <c r="AS8" s="12">
        <f>'S1-S16-EX-SW-DRY-60-39-QY1.8'!K17</f>
        <v>5.6599999999999998E-2</v>
      </c>
      <c r="AT8" s="17">
        <v>1.0449999999999999</v>
      </c>
      <c r="AU8" s="12">
        <v>0.997</v>
      </c>
      <c r="AV8" s="12">
        <f t="shared" si="14"/>
        <v>1.0481444332998997</v>
      </c>
      <c r="AW8" s="12">
        <f t="shared" si="15"/>
        <v>5.9146999999999991E-2</v>
      </c>
      <c r="AX8" s="12"/>
      <c r="AY8">
        <v>4.5</v>
      </c>
      <c r="AZ8" s="42">
        <f t="shared" si="60"/>
        <v>0.24</v>
      </c>
      <c r="BA8" s="27">
        <v>0</v>
      </c>
      <c r="BB8" s="132">
        <f t="shared" si="16"/>
        <v>0.76124999999999998</v>
      </c>
      <c r="BC8" s="148">
        <f t="shared" si="17"/>
        <v>0.96904441453566614</v>
      </c>
      <c r="BD8" s="27">
        <v>0.32279315040000001</v>
      </c>
      <c r="BE8" s="179">
        <f t="shared" si="18"/>
        <v>0.92536128010582008</v>
      </c>
      <c r="BF8" s="23"/>
      <c r="BG8" s="136">
        <f t="shared" si="61"/>
        <v>0.23899999999999999</v>
      </c>
      <c r="BH8" s="35">
        <v>0</v>
      </c>
      <c r="BI8" s="132">
        <f t="shared" si="19"/>
        <v>0.76401673640167356</v>
      </c>
      <c r="BJ8" s="148">
        <f t="shared" si="20"/>
        <v>0.98624484181568095</v>
      </c>
      <c r="BK8" s="27">
        <v>0.32188975460503699</v>
      </c>
      <c r="BL8" s="179">
        <f t="shared" si="21"/>
        <v>0.95618233190902857</v>
      </c>
      <c r="BM8" s="17"/>
      <c r="BN8" s="42">
        <f t="shared" si="62"/>
        <v>0.24166666666666667</v>
      </c>
      <c r="BO8" s="27">
        <v>5.7735026918962634E-4</v>
      </c>
      <c r="BP8" s="132">
        <f t="shared" si="22"/>
        <v>0.76537931034482753</v>
      </c>
      <c r="BQ8" s="148">
        <f t="shared" si="23"/>
        <v>0.97577388963660827</v>
      </c>
      <c r="BR8" s="27">
        <v>0.32468908905999999</v>
      </c>
      <c r="BS8" s="179">
        <f t="shared" si="24"/>
        <v>0.94088860620574821</v>
      </c>
      <c r="BT8" s="139"/>
      <c r="BU8" s="42">
        <f t="shared" si="63"/>
        <v>0.23966666666666667</v>
      </c>
      <c r="BV8" s="27">
        <v>5.7735026918962634E-4</v>
      </c>
      <c r="BW8" s="132">
        <f t="shared" si="25"/>
        <v>0.76383866481223917</v>
      </c>
      <c r="BX8" s="148">
        <f t="shared" si="26"/>
        <v>0.96769851951547781</v>
      </c>
      <c r="BY8" s="27">
        <v>0.31949000041200004</v>
      </c>
      <c r="BZ8" s="179">
        <f t="shared" si="27"/>
        <v>0.91024522490103221</v>
      </c>
      <c r="CA8" s="23"/>
      <c r="CB8" s="55">
        <f>AVERAGE(BB8,BI8,BP8,BW8)</f>
        <v>0.76362117788968509</v>
      </c>
      <c r="CC8" s="26">
        <f>_xlfn.STDEV.S(BB8,BI8,BP8,BW8)</f>
        <v>1.7240728341387142E-3</v>
      </c>
      <c r="CD8" s="148">
        <f>AVERAGE(BC8,BJ8,BQ8,BX8)</f>
        <v>0.97469041637585829</v>
      </c>
      <c r="CE8" s="26">
        <f>_xlfn.STDEV.S(BC8,BJ8,BQ8,BX8)</f>
        <v>8.4743263259650491E-3</v>
      </c>
      <c r="CF8" s="148">
        <f>AVERAGE(BE8,BL8,BS8,BZ8)</f>
        <v>0.93316936078040735</v>
      </c>
      <c r="CG8" s="183">
        <f>_xlfn.STDEV.S(BE8,BL8,BS8,BZ8)</f>
        <v>1.97961757227696E-2</v>
      </c>
      <c r="CH8" s="53"/>
      <c r="CI8" t="s">
        <v>66</v>
      </c>
      <c r="CJ8" s="12">
        <f>'S1-S16-EX-SW-DRY-60-39-QY1.8'!K21</f>
        <v>5.62E-2</v>
      </c>
      <c r="CK8" s="17">
        <v>1.0449999999999999</v>
      </c>
      <c r="CL8" s="12">
        <v>0.997</v>
      </c>
      <c r="CM8" s="12">
        <f t="shared" si="28"/>
        <v>1.0481444332998997</v>
      </c>
      <c r="CN8" s="12">
        <f t="shared" si="29"/>
        <v>5.8728999999999996E-2</v>
      </c>
      <c r="CO8" s="12"/>
      <c r="CP8">
        <v>4.5</v>
      </c>
      <c r="CQ8" s="42">
        <f t="shared" si="64"/>
        <v>0.26066666666666666</v>
      </c>
      <c r="CR8" s="27">
        <v>5.7735026918962634E-4</v>
      </c>
      <c r="CS8" s="132">
        <f t="shared" si="30"/>
        <v>0.77864450127877238</v>
      </c>
      <c r="CT8" s="148">
        <f t="shared" si="31"/>
        <v>1.0756533700137552</v>
      </c>
      <c r="CU8" s="27">
        <v>0.35466345870400001</v>
      </c>
      <c r="CV8" s="179">
        <f t="shared" si="32"/>
        <v>1.0278136864851826</v>
      </c>
      <c r="CW8" s="23"/>
      <c r="CX8" s="136">
        <f t="shared" si="65"/>
        <v>0.26066666666666666</v>
      </c>
      <c r="CY8" s="35">
        <v>5.7735026918962634E-4</v>
      </c>
      <c r="CZ8" s="132">
        <f t="shared" si="33"/>
        <v>0.78132992327365725</v>
      </c>
      <c r="DA8" s="148">
        <f t="shared" si="34"/>
        <v>1.0712328767123287</v>
      </c>
      <c r="DB8" s="27">
        <v>0.34778379674999993</v>
      </c>
      <c r="DC8" s="179">
        <f t="shared" si="35"/>
        <v>0.98430810769977495</v>
      </c>
      <c r="DD8" s="148"/>
      <c r="DE8" s="42">
        <f t="shared" si="66"/>
        <v>0.26300000000000001</v>
      </c>
      <c r="DF8" s="27">
        <v>0</v>
      </c>
      <c r="DG8" s="132">
        <f t="shared" si="36"/>
        <v>0.77908745247148292</v>
      </c>
      <c r="DH8" s="148">
        <f t="shared" si="37"/>
        <v>1.0793433652530779</v>
      </c>
      <c r="DI8" s="27">
        <v>0.34955331630933328</v>
      </c>
      <c r="DJ8" s="179">
        <f t="shared" si="38"/>
        <v>0.99567254309874731</v>
      </c>
      <c r="DK8" s="139"/>
      <c r="DL8" s="42">
        <f t="shared" si="67"/>
        <v>0.26166666666666666</v>
      </c>
      <c r="DM8" s="27">
        <v>5.7735026918962634E-4</v>
      </c>
      <c r="DN8" s="132">
        <f t="shared" si="39"/>
        <v>0.78522292993630571</v>
      </c>
      <c r="DO8" s="148">
        <f t="shared" si="40"/>
        <v>1.0768175582990398</v>
      </c>
      <c r="DP8" s="27">
        <v>0.35133167317807407</v>
      </c>
      <c r="DQ8" s="179">
        <f t="shared" si="41"/>
        <v>0.9956483582300697</v>
      </c>
      <c r="DR8" s="23"/>
      <c r="DS8" s="55">
        <f>AVERAGE(CS8,CZ8,DG8,DN8)</f>
        <v>0.78107120174005462</v>
      </c>
      <c r="DT8" s="26">
        <f>_xlfn.STDEV.S(CS8,CZ8,DG8,DN8)</f>
        <v>3.0070982766803736E-3</v>
      </c>
      <c r="DU8" s="148">
        <f>AVERAGE(CT8,DA8,DH8,DO8)</f>
        <v>1.0757617925695504</v>
      </c>
      <c r="DV8" s="26">
        <f>_xlfn.STDEV.S(CT8,DA8,DH8,DO8)</f>
        <v>3.3894512070714519E-3</v>
      </c>
      <c r="DW8" s="148">
        <f>AVERAGE(CV8,DC8,DJ8,DQ8)</f>
        <v>1.0008606738784436</v>
      </c>
      <c r="DX8" s="183">
        <f>_xlfn.STDEV.S(CV8,DC8,DJ8,DQ8)</f>
        <v>1.8748664584299954E-2</v>
      </c>
      <c r="DY8" s="53"/>
      <c r="DZ8" t="s">
        <v>66</v>
      </c>
      <c r="EA8" s="12">
        <f>'S1-S16-EX-SW-DRY-60-39-QY1.8'!K25</f>
        <v>5.7700000000000001E-2</v>
      </c>
      <c r="EB8" s="17">
        <v>1.0449999999999999</v>
      </c>
      <c r="EC8" s="12">
        <v>0.997</v>
      </c>
      <c r="ED8" s="12">
        <f t="shared" si="42"/>
        <v>1.0481444332998997</v>
      </c>
      <c r="EE8" s="12">
        <f t="shared" si="43"/>
        <v>6.0296499999999996E-2</v>
      </c>
      <c r="EF8" s="12"/>
      <c r="EG8">
        <v>4.5</v>
      </c>
      <c r="EH8" s="42">
        <f t="shared" si="68"/>
        <v>0.28166666666666668</v>
      </c>
      <c r="EI8" s="27">
        <v>5.7735026918962634E-4</v>
      </c>
      <c r="EJ8" s="132">
        <f t="shared" si="44"/>
        <v>0.79834319526627218</v>
      </c>
      <c r="EK8" s="148">
        <f t="shared" si="45"/>
        <v>1.1496598639455784</v>
      </c>
      <c r="EL8" s="27">
        <v>0.37201505591288891</v>
      </c>
      <c r="EM8" s="179">
        <f t="shared" si="46"/>
        <v>1.0705831680264866</v>
      </c>
      <c r="EN8" s="23"/>
      <c r="EO8" s="136">
        <f t="shared" si="69"/>
        <v>0.28133333333333338</v>
      </c>
      <c r="EP8" s="35">
        <v>5.7735026918962634E-4</v>
      </c>
      <c r="EQ8" s="132">
        <f t="shared" si="47"/>
        <v>0.79454976303317537</v>
      </c>
      <c r="ER8" s="148">
        <f t="shared" si="48"/>
        <v>1.1436314363143634</v>
      </c>
      <c r="ES8" s="27">
        <v>0.37529730832592595</v>
      </c>
      <c r="ET8" s="179">
        <f t="shared" si="49"/>
        <v>1.0933492176934161</v>
      </c>
      <c r="EU8" s="23"/>
      <c r="EV8" s="42">
        <f t="shared" si="70"/>
        <v>0.27833333333333338</v>
      </c>
      <c r="EW8" s="27">
        <v>5.7735026918962634E-4</v>
      </c>
      <c r="EX8" s="132">
        <f t="shared" si="50"/>
        <v>0.79449101796407184</v>
      </c>
      <c r="EY8" s="148">
        <f t="shared" si="51"/>
        <v>1.1469780219780221</v>
      </c>
      <c r="EZ8" s="27">
        <v>0.3728281681115555</v>
      </c>
      <c r="FA8" s="179">
        <f t="shared" si="52"/>
        <v>1.0873078209865226</v>
      </c>
      <c r="FB8" s="139"/>
      <c r="FC8" s="42">
        <f t="shared" si="71"/>
        <v>0.28033333333333338</v>
      </c>
      <c r="FD8" s="27">
        <v>5.7735026918962634E-4</v>
      </c>
      <c r="FE8" s="132">
        <f t="shared" si="53"/>
        <v>0.79417360285374561</v>
      </c>
      <c r="FF8" s="148">
        <f t="shared" si="54"/>
        <v>1.1457765667574933</v>
      </c>
      <c r="FG8" s="27">
        <v>0.377471399885</v>
      </c>
      <c r="FH8" s="179">
        <f t="shared" si="55"/>
        <v>1.099388114543298</v>
      </c>
      <c r="FI8" s="23"/>
      <c r="FJ8" s="55">
        <f>AVERAGE(EJ8,EQ8,EX8,FE8)</f>
        <v>0.79538939477931625</v>
      </c>
      <c r="FK8" s="26">
        <f>_xlfn.STDEV.S(EJ8,EQ8,EX8,FE8)</f>
        <v>1.9761199098502855E-3</v>
      </c>
      <c r="FL8" s="148">
        <f>AVERAGE(EK8,ER8,EY8,FF8)</f>
        <v>1.1465114722488643</v>
      </c>
      <c r="FM8" s="26">
        <f>_xlfn.STDEV.S(EK8,ER8,EY8,FF8)</f>
        <v>2.5142747125814382E-3</v>
      </c>
      <c r="FN8" s="148">
        <f>AVERAGE(EM8,ET8,FA8,FH8)</f>
        <v>1.0876570803124308</v>
      </c>
      <c r="FO8" s="183">
        <f>_xlfn.STDEV.S(EM8,ET8,FA8,FH8)</f>
        <v>1.2405080342540299E-2</v>
      </c>
      <c r="FP8">
        <v>4.5</v>
      </c>
      <c r="FQ8" s="115">
        <f>AK8</f>
        <v>0.75408444226532689</v>
      </c>
      <c r="FR8" s="143">
        <f>AL8</f>
        <v>4.9675419442938686E-3</v>
      </c>
      <c r="FS8" s="139">
        <f>CB8</f>
        <v>0.76362117788968509</v>
      </c>
      <c r="FT8" s="16">
        <f>CC8</f>
        <v>1.7240728341387142E-3</v>
      </c>
      <c r="FU8" s="139">
        <f>DS8</f>
        <v>0.78107120174005462</v>
      </c>
      <c r="FV8" s="139">
        <f>DT8</f>
        <v>3.0070982766803736E-3</v>
      </c>
      <c r="FW8" s="139">
        <f>FJ8</f>
        <v>0.79538939477931625</v>
      </c>
      <c r="FX8" s="56">
        <f>FK8</f>
        <v>1.9761199098502855E-3</v>
      </c>
      <c r="FZ8">
        <v>4.5</v>
      </c>
      <c r="GA8" s="115">
        <f>AM8</f>
        <v>0.91697844108168725</v>
      </c>
      <c r="GB8" s="139">
        <f>AN8</f>
        <v>3.9678322198515017E-3</v>
      </c>
      <c r="GC8" s="139">
        <f>CD8</f>
        <v>0.97469041637585829</v>
      </c>
      <c r="GD8" s="139">
        <f>CE8</f>
        <v>8.4743263259650491E-3</v>
      </c>
      <c r="GE8" s="139">
        <f>DU8</f>
        <v>1.0757617925695504</v>
      </c>
      <c r="GF8" s="139">
        <f>DV8</f>
        <v>3.3894512070714519E-3</v>
      </c>
      <c r="GG8" s="139">
        <f>FL8</f>
        <v>1.1465114722488643</v>
      </c>
      <c r="GH8" s="56">
        <f>FM8</f>
        <v>2.5142747125814382E-3</v>
      </c>
      <c r="GJ8">
        <v>4.5</v>
      </c>
      <c r="GK8" s="115">
        <f>AO8</f>
        <v>0.90544646720706379</v>
      </c>
      <c r="GL8" s="139">
        <f>AP8</f>
        <v>2.3046494311514527E-2</v>
      </c>
      <c r="GM8" s="139">
        <f>CF8</f>
        <v>0.93316936078040735</v>
      </c>
      <c r="GN8" s="139">
        <f>CG8</f>
        <v>1.97961757227696E-2</v>
      </c>
      <c r="GO8" s="139">
        <f>DW8</f>
        <v>1.0008606738784436</v>
      </c>
      <c r="GP8" s="139">
        <f>DX8</f>
        <v>1.8748664584299954E-2</v>
      </c>
      <c r="GQ8" s="139">
        <f>FN8</f>
        <v>1.0876570803124308</v>
      </c>
      <c r="GR8" s="56">
        <f>FO8</f>
        <v>1.2405080342540299E-2</v>
      </c>
    </row>
    <row r="9" spans="1:200" x14ac:dyDescent="0.45">
      <c r="C9" s="17"/>
      <c r="H9">
        <v>6</v>
      </c>
      <c r="I9" s="42">
        <f t="shared" si="56"/>
        <v>0.22133333333333335</v>
      </c>
      <c r="J9" s="27">
        <v>5.7735026918962634E-4</v>
      </c>
      <c r="K9" s="132">
        <f t="shared" si="0"/>
        <v>0.75105421686746987</v>
      </c>
      <c r="L9" s="148">
        <f t="shared" si="3"/>
        <v>0.91208791208791218</v>
      </c>
      <c r="M9" s="27">
        <v>0.29995494741333334</v>
      </c>
      <c r="N9" s="179">
        <f t="shared" si="4"/>
        <v>0.92304244348998232</v>
      </c>
      <c r="O9" s="23"/>
      <c r="P9" s="136">
        <f t="shared" si="57"/>
        <v>0.223</v>
      </c>
      <c r="Q9" s="35">
        <v>0</v>
      </c>
      <c r="R9" s="132">
        <f t="shared" si="5"/>
        <v>0.74663677130044848</v>
      </c>
      <c r="S9" s="148">
        <f t="shared" si="6"/>
        <v>0.90773405698778831</v>
      </c>
      <c r="T9" s="27">
        <v>0.29765661679799998</v>
      </c>
      <c r="U9" s="179">
        <f t="shared" si="7"/>
        <v>0.89109503655346456</v>
      </c>
      <c r="V9" s="23"/>
      <c r="W9" s="42">
        <f t="shared" si="58"/>
        <v>0.22433333333333336</v>
      </c>
      <c r="X9" s="27">
        <v>5.7735026918962634E-4</v>
      </c>
      <c r="Y9" s="132">
        <f t="shared" si="8"/>
        <v>0.75839524517087675</v>
      </c>
      <c r="Z9" s="148">
        <f t="shared" si="9"/>
        <v>0.91192411924119254</v>
      </c>
      <c r="AA9" s="27">
        <v>0.29848333905185187</v>
      </c>
      <c r="AB9" s="179">
        <f t="shared" si="10"/>
        <v>0.87837713233330572</v>
      </c>
      <c r="AC9" s="139"/>
      <c r="AD9" s="42">
        <f t="shared" si="59"/>
        <v>0.22566666666666668</v>
      </c>
      <c r="AE9" s="27">
        <v>5.7735026918962634E-4</v>
      </c>
      <c r="AF9" s="132">
        <f t="shared" si="11"/>
        <v>0.75583456425406204</v>
      </c>
      <c r="AG9" s="148">
        <f t="shared" si="12"/>
        <v>0.91983695652173925</v>
      </c>
      <c r="AH9" s="27">
        <v>0.29789703090400005</v>
      </c>
      <c r="AI9" s="179">
        <f t="shared" si="13"/>
        <v>0.89157698631247717</v>
      </c>
      <c r="AJ9" s="23"/>
      <c r="AK9" s="55">
        <f>AVERAGE(K9,R9,Y9,AF9)</f>
        <v>0.75298019939821437</v>
      </c>
      <c r="AL9" s="26">
        <f>_xlfn.STDEV.S(K9,R9,Y9,AF9)</f>
        <v>5.2095619838455325E-3</v>
      </c>
      <c r="AM9" s="148">
        <f>AVERAGE(L9,S9,Z9,AG9)</f>
        <v>0.9128957612096581</v>
      </c>
      <c r="AN9" s="26">
        <f>_xlfn.STDEV.S(L9,S9,Z9,AG9)</f>
        <v>5.0471143951408837E-3</v>
      </c>
      <c r="AO9" s="148">
        <f>AVERAGE(N9,U9,AB9,AI9)</f>
        <v>0.89602289967230742</v>
      </c>
      <c r="AP9" s="183">
        <f>_xlfn.STDEV.S(N9,U9,AB9,AI9)</f>
        <v>1.9021731726445605E-2</v>
      </c>
      <c r="AQ9" s="54"/>
      <c r="AT9" s="17"/>
      <c r="AY9">
        <v>6</v>
      </c>
      <c r="AZ9" s="42">
        <f t="shared" si="60"/>
        <v>0.24</v>
      </c>
      <c r="BA9" s="27">
        <v>0</v>
      </c>
      <c r="BB9" s="132">
        <f t="shared" si="16"/>
        <v>0.76124999999999998</v>
      </c>
      <c r="BC9" s="148">
        <f t="shared" si="17"/>
        <v>0.96904441453566614</v>
      </c>
      <c r="BD9" s="27">
        <v>0.31954187079629631</v>
      </c>
      <c r="BE9" s="179">
        <f t="shared" si="18"/>
        <v>0.91604073457275359</v>
      </c>
      <c r="BF9" s="23"/>
      <c r="BG9" s="136">
        <f t="shared" si="61"/>
        <v>0.23899999999999999</v>
      </c>
      <c r="BH9" s="35">
        <v>0</v>
      </c>
      <c r="BI9" s="132">
        <f t="shared" si="19"/>
        <v>0.76401673640167356</v>
      </c>
      <c r="BJ9" s="148">
        <f t="shared" si="20"/>
        <v>0.98624484181568095</v>
      </c>
      <c r="BK9" s="27">
        <v>0.31991758457540731</v>
      </c>
      <c r="BL9" s="179">
        <f t="shared" si="21"/>
        <v>0.95032394682259969</v>
      </c>
      <c r="BM9" s="17"/>
      <c r="BN9" s="42">
        <f t="shared" si="62"/>
        <v>0.24133333333333332</v>
      </c>
      <c r="BO9" s="27">
        <v>5.7735026918962634E-4</v>
      </c>
      <c r="BP9" s="132">
        <f t="shared" si="22"/>
        <v>0.76505524861878449</v>
      </c>
      <c r="BQ9" s="148">
        <f t="shared" si="23"/>
        <v>0.97442799461641982</v>
      </c>
      <c r="BR9" s="27">
        <v>0.32489480548799998</v>
      </c>
      <c r="BS9" s="179">
        <f t="shared" si="24"/>
        <v>0.94148473416241873</v>
      </c>
      <c r="BT9" s="139"/>
      <c r="BU9" s="42">
        <f t="shared" si="63"/>
        <v>0.24</v>
      </c>
      <c r="BV9" s="27">
        <v>0</v>
      </c>
      <c r="BW9" s="132">
        <f t="shared" si="25"/>
        <v>0.76416666666666677</v>
      </c>
      <c r="BX9" s="148">
        <f t="shared" si="26"/>
        <v>0.96904441453566614</v>
      </c>
      <c r="BY9" s="27">
        <v>0.32208008592592596</v>
      </c>
      <c r="BZ9" s="179">
        <f t="shared" si="27"/>
        <v>0.91762452618775836</v>
      </c>
      <c r="CA9" s="23"/>
      <c r="CB9" s="55">
        <f>AVERAGE(BB9,BI9,BP9,BW9)</f>
        <v>0.7636221629217812</v>
      </c>
      <c r="CC9" s="26">
        <f>_xlfn.STDEV.S(BB9,BI9,BP9,BW9)</f>
        <v>1.6465179522918241E-3</v>
      </c>
      <c r="CD9" s="148">
        <f>AVERAGE(BC9,BJ9,BQ9,BX9)</f>
        <v>0.97469041637585818</v>
      </c>
      <c r="CE9" s="26">
        <f>_xlfn.STDEV.S(BC9,BJ9,BQ9,BX9)</f>
        <v>8.110246317327114E-3</v>
      </c>
      <c r="CF9" s="148">
        <f>AVERAGE(BE9,BL9,BS9,BZ9)</f>
        <v>0.93136848543638262</v>
      </c>
      <c r="CG9" s="183">
        <f>_xlfn.STDEV.S(BE9,BL9,BS9,BZ9)</f>
        <v>1.7180263550721199E-2</v>
      </c>
      <c r="CH9" s="53"/>
      <c r="CK9" s="17"/>
      <c r="CP9">
        <v>6</v>
      </c>
      <c r="CQ9" s="42">
        <f t="shared" si="64"/>
        <v>0.26033333333333336</v>
      </c>
      <c r="CR9" s="27">
        <v>5.7735026918962634E-4</v>
      </c>
      <c r="CS9" s="132">
        <f t="shared" si="30"/>
        <v>0.77836107554417411</v>
      </c>
      <c r="CT9" s="148">
        <f t="shared" si="31"/>
        <v>1.0742778541953235</v>
      </c>
      <c r="CU9" s="27">
        <v>0.35127920447074079</v>
      </c>
      <c r="CV9" s="179">
        <f t="shared" si="32"/>
        <v>1.0180061274200343</v>
      </c>
      <c r="CW9" s="23"/>
      <c r="CX9" s="136">
        <f t="shared" si="65"/>
        <v>0.26</v>
      </c>
      <c r="CY9" s="35">
        <v>0</v>
      </c>
      <c r="CZ9" s="132">
        <f t="shared" si="33"/>
        <v>0.78076923076923077</v>
      </c>
      <c r="DA9" s="148">
        <f t="shared" si="34"/>
        <v>1.0684931506849316</v>
      </c>
      <c r="DB9" s="27">
        <v>0.34904548891555554</v>
      </c>
      <c r="DC9" s="179">
        <f t="shared" si="35"/>
        <v>0.98787898661818063</v>
      </c>
      <c r="DD9" s="148"/>
      <c r="DE9" s="42">
        <f t="shared" si="66"/>
        <v>0.26166666666666666</v>
      </c>
      <c r="DF9" s="27">
        <v>5.7735026918962634E-4</v>
      </c>
      <c r="DG9" s="132">
        <f t="shared" si="36"/>
        <v>0.77796178343949052</v>
      </c>
      <c r="DH9" s="148">
        <f t="shared" si="37"/>
        <v>1.0738714090287278</v>
      </c>
      <c r="DI9" s="27">
        <v>0.34839054397259256</v>
      </c>
      <c r="DJ9" s="179">
        <f t="shared" si="38"/>
        <v>0.99236048615192385</v>
      </c>
      <c r="DK9" s="139"/>
      <c r="DL9" s="42">
        <f t="shared" si="67"/>
        <v>0.26166666666666666</v>
      </c>
      <c r="DM9" s="27">
        <v>5.7735026918962634E-4</v>
      </c>
      <c r="DN9" s="132">
        <f t="shared" si="39"/>
        <v>0.78522292993630571</v>
      </c>
      <c r="DO9" s="148">
        <f t="shared" si="40"/>
        <v>1.0768175582990398</v>
      </c>
      <c r="DP9" s="27">
        <v>0.35066228081614814</v>
      </c>
      <c r="DQ9" s="179">
        <f t="shared" si="41"/>
        <v>0.99375134905883711</v>
      </c>
      <c r="DR9" s="23"/>
      <c r="DS9" s="55">
        <f>AVERAGE(CS9,CZ9,DG9,DN9)</f>
        <v>0.78057875492230033</v>
      </c>
      <c r="DT9" s="26">
        <f>_xlfn.STDEV.S(CS9,CZ9,DG9,DN9)</f>
        <v>3.3352303356231072E-3</v>
      </c>
      <c r="DU9" s="148">
        <f>AVERAGE(CT9,DA9,DH9,DO9)</f>
        <v>1.0733649930520057</v>
      </c>
      <c r="DV9" s="26">
        <f>_xlfn.STDEV.S(CT9,DA9,DH9,DO9)</f>
        <v>3.4997536790991979E-3</v>
      </c>
      <c r="DW9" s="148">
        <f>AVERAGE(CV9,DC9,DJ9,DQ9)</f>
        <v>0.99799923731224394</v>
      </c>
      <c r="DX9" s="183">
        <f>_xlfn.STDEV.S(CV9,DC9,DJ9,DQ9)</f>
        <v>1.3571234224851354E-2</v>
      </c>
      <c r="DY9" s="53"/>
      <c r="EB9" s="17"/>
      <c r="EG9">
        <v>6</v>
      </c>
      <c r="EH9" s="42">
        <f t="shared" si="68"/>
        <v>0.28066666666666668</v>
      </c>
      <c r="EI9" s="27">
        <v>5.7735026918962634E-4</v>
      </c>
      <c r="EJ9" s="132">
        <f t="shared" si="44"/>
        <v>0.79762470308788591</v>
      </c>
      <c r="EK9" s="148">
        <f t="shared" si="45"/>
        <v>1.1455782312925171</v>
      </c>
      <c r="EL9" s="27">
        <v>0.3745859131468518</v>
      </c>
      <c r="EM9" s="179">
        <f t="shared" si="46"/>
        <v>1.0779815688125134</v>
      </c>
      <c r="EN9" s="23"/>
      <c r="EO9" s="136">
        <f t="shared" si="69"/>
        <v>0.28033333333333338</v>
      </c>
      <c r="EP9" s="35">
        <v>5.7735026918962634E-4</v>
      </c>
      <c r="EQ9" s="132">
        <f t="shared" si="47"/>
        <v>0.79381688466111777</v>
      </c>
      <c r="ER9" s="148">
        <f t="shared" si="48"/>
        <v>1.1395663956639568</v>
      </c>
      <c r="ES9" s="27">
        <v>0.37092207616711115</v>
      </c>
      <c r="ET9" s="179">
        <f t="shared" si="49"/>
        <v>1.0806029054978783</v>
      </c>
      <c r="EU9" s="23"/>
      <c r="EV9" s="42">
        <f t="shared" si="70"/>
        <v>0.27766666666666667</v>
      </c>
      <c r="EW9" s="27">
        <v>5.7735026918962634E-4</v>
      </c>
      <c r="EX9" s="132">
        <f t="shared" si="50"/>
        <v>0.79399759903961586</v>
      </c>
      <c r="EY9" s="148">
        <f t="shared" si="51"/>
        <v>1.1442307692307692</v>
      </c>
      <c r="EZ9" s="27">
        <v>0.37453759882933335</v>
      </c>
      <c r="FA9" s="179">
        <f t="shared" si="52"/>
        <v>1.0922931669122047</v>
      </c>
      <c r="FB9" s="139"/>
      <c r="FC9" s="42">
        <f t="shared" si="71"/>
        <v>0.28033333333333338</v>
      </c>
      <c r="FD9" s="27">
        <v>5.7735026918962634E-4</v>
      </c>
      <c r="FE9" s="132">
        <f t="shared" si="53"/>
        <v>0.79417360285374561</v>
      </c>
      <c r="FF9" s="148">
        <f t="shared" si="54"/>
        <v>1.1457765667574933</v>
      </c>
      <c r="FG9" s="27">
        <v>0.37546623337599999</v>
      </c>
      <c r="FH9" s="179">
        <f t="shared" si="55"/>
        <v>1.0935480529430111</v>
      </c>
      <c r="FI9" s="23"/>
      <c r="FJ9" s="55">
        <f>AVERAGE(EJ9,EQ9,EX9,FE9)</f>
        <v>0.79490319741059134</v>
      </c>
      <c r="FK9" s="26">
        <f>_xlfn.STDEV.S(EJ9,EQ9,EX9,FE9)</f>
        <v>1.8201726262553376E-3</v>
      </c>
      <c r="FL9" s="148">
        <f>AVERAGE(EK9,ER9,EY9,FF9)</f>
        <v>1.1437879907361841</v>
      </c>
      <c r="FM9" s="26">
        <f>_xlfn.STDEV.S(EK9,ER9,EY9,FF9)</f>
        <v>2.8969704630404493E-3</v>
      </c>
      <c r="FN9" s="148">
        <f>AVERAGE(EM9,ET9,FA9,FH9)</f>
        <v>1.086106423541402</v>
      </c>
      <c r="FO9" s="183">
        <f>_xlfn.STDEV.S(EM9,ET9,FA9,FH9)</f>
        <v>7.9572947016767325E-3</v>
      </c>
      <c r="FP9">
        <v>6</v>
      </c>
      <c r="FQ9" s="115">
        <f>AK9</f>
        <v>0.75298019939821437</v>
      </c>
      <c r="FR9" s="143">
        <f>AL9</f>
        <v>5.2095619838455325E-3</v>
      </c>
      <c r="FS9" s="139">
        <f>CB9</f>
        <v>0.7636221629217812</v>
      </c>
      <c r="FT9" s="16">
        <f>CC9</f>
        <v>1.6465179522918241E-3</v>
      </c>
      <c r="FU9" s="139">
        <f>DS9</f>
        <v>0.78057875492230033</v>
      </c>
      <c r="FV9" s="139">
        <f>DT9</f>
        <v>3.3352303356231072E-3</v>
      </c>
      <c r="FW9" s="139">
        <f>FJ9</f>
        <v>0.79490319741059134</v>
      </c>
      <c r="FX9" s="56">
        <f>FK9</f>
        <v>1.8201726262553376E-3</v>
      </c>
      <c r="FZ9">
        <v>6</v>
      </c>
      <c r="GA9" s="115">
        <f>AM9</f>
        <v>0.9128957612096581</v>
      </c>
      <c r="GB9" s="139">
        <f>AN9</f>
        <v>5.0471143951408837E-3</v>
      </c>
      <c r="GC9" s="139">
        <f>CD9</f>
        <v>0.97469041637585818</v>
      </c>
      <c r="GD9" s="139">
        <f>CE9</f>
        <v>8.110246317327114E-3</v>
      </c>
      <c r="GE9" s="139">
        <f>DU9</f>
        <v>1.0733649930520057</v>
      </c>
      <c r="GF9" s="139">
        <f>DV9</f>
        <v>3.4997536790991979E-3</v>
      </c>
      <c r="GG9" s="139">
        <f>FL9</f>
        <v>1.1437879907361841</v>
      </c>
      <c r="GH9" s="56">
        <f>FM9</f>
        <v>2.8969704630404493E-3</v>
      </c>
      <c r="GJ9">
        <v>6</v>
      </c>
      <c r="GK9" s="115">
        <f>AO9</f>
        <v>0.89602289967230742</v>
      </c>
      <c r="GL9" s="139">
        <f>AP9</f>
        <v>1.9021731726445605E-2</v>
      </c>
      <c r="GM9" s="139">
        <f>CF9</f>
        <v>0.93136848543638262</v>
      </c>
      <c r="GN9" s="139">
        <f>CG9</f>
        <v>1.7180263550721199E-2</v>
      </c>
      <c r="GO9" s="139">
        <f>DW9</f>
        <v>0.99799923731224394</v>
      </c>
      <c r="GP9" s="139">
        <f>DX9</f>
        <v>1.3571234224851354E-2</v>
      </c>
      <c r="GQ9" s="139">
        <f>FN9</f>
        <v>1.086106423541402</v>
      </c>
      <c r="GR9" s="56">
        <f>FO9</f>
        <v>7.9572947016767325E-3</v>
      </c>
    </row>
    <row r="10" spans="1:200" x14ac:dyDescent="0.45">
      <c r="B10" s="12"/>
      <c r="H10">
        <v>24</v>
      </c>
      <c r="I10" s="42">
        <f t="shared" si="56"/>
        <v>0.219</v>
      </c>
      <c r="J10" s="27">
        <v>0</v>
      </c>
      <c r="K10" s="132">
        <f t="shared" si="0"/>
        <v>0.74840182648401821</v>
      </c>
      <c r="L10" s="148">
        <f t="shared" si="3"/>
        <v>0.90247252747252749</v>
      </c>
      <c r="M10" s="27">
        <v>0.2901833668835555</v>
      </c>
      <c r="N10" s="179">
        <f t="shared" si="4"/>
        <v>0.89297264918671848</v>
      </c>
      <c r="O10" s="23"/>
      <c r="P10" s="136">
        <f t="shared" si="57"/>
        <v>0.221</v>
      </c>
      <c r="Q10" s="35">
        <v>0</v>
      </c>
      <c r="R10" s="132">
        <f t="shared" si="5"/>
        <v>0.74434389140271495</v>
      </c>
      <c r="S10" s="148">
        <f t="shared" si="6"/>
        <v>0.89959294436906379</v>
      </c>
      <c r="T10" s="27">
        <v>0.29610213440888888</v>
      </c>
      <c r="U10" s="179">
        <f t="shared" si="7"/>
        <v>0.88644138041691478</v>
      </c>
      <c r="V10" s="23"/>
      <c r="W10" s="42">
        <f t="shared" si="58"/>
        <v>0.223</v>
      </c>
      <c r="X10" s="27">
        <v>0</v>
      </c>
      <c r="Y10" s="132">
        <f t="shared" si="8"/>
        <v>0.7569506726457399</v>
      </c>
      <c r="Z10" s="148">
        <f t="shared" si="9"/>
        <v>0.9065040650406504</v>
      </c>
      <c r="AA10" s="27">
        <v>0.29661998109644444</v>
      </c>
      <c r="AB10" s="179">
        <f t="shared" si="10"/>
        <v>0.87289364028118521</v>
      </c>
      <c r="AC10" s="139"/>
      <c r="AD10" s="42">
        <f t="shared" si="59"/>
        <v>0.22600000000000001</v>
      </c>
      <c r="AE10" s="27">
        <v>0</v>
      </c>
      <c r="AF10" s="132">
        <f t="shared" si="11"/>
        <v>0.75619469026548669</v>
      </c>
      <c r="AG10" s="148">
        <f t="shared" si="12"/>
        <v>0.92119565217391308</v>
      </c>
      <c r="AH10" s="27">
        <v>0.29629812909511111</v>
      </c>
      <c r="AI10" s="179">
        <f t="shared" si="13"/>
        <v>0.88679162792252342</v>
      </c>
      <c r="AJ10" s="23"/>
      <c r="AK10" s="55">
        <f>AVERAGE(K10,R10,Y10,AF10)</f>
        <v>0.75147277019948999</v>
      </c>
      <c r="AL10" s="26">
        <f>_xlfn.STDEV.S(K10,R10,Y10,AF10)</f>
        <v>6.1252361185235782E-3</v>
      </c>
      <c r="AM10" s="148">
        <f>AVERAGE(L10,S10,Z10,AG10)</f>
        <v>0.90744129726403866</v>
      </c>
      <c r="AN10" s="26">
        <f>_xlfn.STDEV.S(L10,S10,Z10,AG10)</f>
        <v>9.5976733227805169E-3</v>
      </c>
      <c r="AO10" s="148">
        <f>AVERAGE(N10,U10,AB10,AI10)</f>
        <v>0.88477482445183553</v>
      </c>
      <c r="AP10" s="183">
        <f>_xlfn.STDEV.S(N10,U10,AB10,AI10)</f>
        <v>8.4697849776896213E-3</v>
      </c>
      <c r="AQ10" s="54"/>
      <c r="AY10">
        <v>24</v>
      </c>
      <c r="AZ10" s="42">
        <f t="shared" si="60"/>
        <v>0.23633333333333331</v>
      </c>
      <c r="BA10" s="27">
        <v>5.7735026918961029E-4</v>
      </c>
      <c r="BB10" s="132">
        <f t="shared" si="16"/>
        <v>0.75754583921015517</v>
      </c>
      <c r="BC10" s="148">
        <f t="shared" si="17"/>
        <v>0.95423956931359344</v>
      </c>
      <c r="BD10" s="27">
        <v>0.32082464340148142</v>
      </c>
      <c r="BE10" s="179">
        <f t="shared" si="18"/>
        <v>0.91971809915917002</v>
      </c>
      <c r="BF10" s="23"/>
      <c r="BG10" s="136">
        <f t="shared" si="61"/>
        <v>0.23700000000000002</v>
      </c>
      <c r="BH10" s="35">
        <v>0</v>
      </c>
      <c r="BI10" s="132">
        <f t="shared" si="19"/>
        <v>0.76202531645569616</v>
      </c>
      <c r="BJ10" s="148">
        <f t="shared" si="20"/>
        <v>0.9779917469050895</v>
      </c>
      <c r="BK10" s="27">
        <v>0.31369651977533325</v>
      </c>
      <c r="BL10" s="179">
        <f t="shared" si="21"/>
        <v>0.93184410345265201</v>
      </c>
      <c r="BM10" s="17"/>
      <c r="BN10" s="42">
        <f t="shared" si="62"/>
        <v>0.23799999999999999</v>
      </c>
      <c r="BO10" s="27">
        <v>0</v>
      </c>
      <c r="BP10" s="132">
        <f t="shared" si="22"/>
        <v>0.7617647058823529</v>
      </c>
      <c r="BQ10" s="148">
        <f t="shared" si="23"/>
        <v>0.96096904441453557</v>
      </c>
      <c r="BR10" s="27">
        <v>0.32047622523699998</v>
      </c>
      <c r="BS10" s="179">
        <f t="shared" si="24"/>
        <v>0.92868051020217535</v>
      </c>
      <c r="BT10" s="139"/>
      <c r="BU10" s="42">
        <f t="shared" si="63"/>
        <v>0.23799999999999999</v>
      </c>
      <c r="BV10" s="27">
        <v>0</v>
      </c>
      <c r="BW10" s="132">
        <f t="shared" si="25"/>
        <v>0.7621848739495799</v>
      </c>
      <c r="BX10" s="148">
        <f t="shared" si="26"/>
        <v>0.96096904441453557</v>
      </c>
      <c r="BY10" s="27">
        <v>0.31627120619399995</v>
      </c>
      <c r="BZ10" s="179">
        <f t="shared" si="27"/>
        <v>0.90107469667449813</v>
      </c>
      <c r="CA10" s="23"/>
      <c r="CB10" s="55">
        <f>AVERAGE(BB10,BI10,BP10,BW10)</f>
        <v>0.760880183874446</v>
      </c>
      <c r="CC10" s="26">
        <f>_xlfn.STDEV.S(BB10,BI10,BP10,BW10)</f>
        <v>2.2296321328528564E-3</v>
      </c>
      <c r="CD10" s="148">
        <f>AVERAGE(BC10,BJ10,BQ10,BX10)</f>
        <v>0.96354235126193855</v>
      </c>
      <c r="CE10" s="26">
        <f>_xlfn.STDEV.S(BC10,BJ10,BQ10,BX10)</f>
        <v>1.0141837484607142E-2</v>
      </c>
      <c r="CF10" s="148">
        <f>AVERAGE(BE10,BL10,BS10,BZ10)</f>
        <v>0.92032935237212388</v>
      </c>
      <c r="CG10" s="183">
        <f>_xlfn.STDEV.S(BE10,BL10,BS10,BZ10)</f>
        <v>1.3825661238839075E-2</v>
      </c>
      <c r="CH10" s="53"/>
      <c r="CP10">
        <v>24</v>
      </c>
      <c r="CQ10" s="42">
        <f t="shared" si="64"/>
        <v>0.25900000000000001</v>
      </c>
      <c r="CR10" s="27">
        <v>0</v>
      </c>
      <c r="CS10" s="132">
        <f t="shared" si="30"/>
        <v>0.77722007722007724</v>
      </c>
      <c r="CT10" s="148">
        <f t="shared" si="31"/>
        <v>1.0687757909215958</v>
      </c>
      <c r="CU10" s="27">
        <v>0.34633158129629638</v>
      </c>
      <c r="CV10" s="179">
        <f t="shared" si="32"/>
        <v>1.0036679296455933</v>
      </c>
      <c r="CW10" s="23"/>
      <c r="CX10" s="136">
        <f t="shared" si="65"/>
        <v>0.25900000000000001</v>
      </c>
      <c r="CY10" s="35">
        <v>0</v>
      </c>
      <c r="CZ10" s="132">
        <f t="shared" si="33"/>
        <v>0.77992277992277992</v>
      </c>
      <c r="DA10" s="148">
        <f t="shared" si="34"/>
        <v>1.0643835616438357</v>
      </c>
      <c r="DB10" s="27">
        <v>0.34821318279999997</v>
      </c>
      <c r="DC10" s="179">
        <f t="shared" si="35"/>
        <v>0.98552336894626724</v>
      </c>
      <c r="DD10" s="148"/>
      <c r="DE10" s="42">
        <f t="shared" si="66"/>
        <v>0.26100000000000001</v>
      </c>
      <c r="DF10" s="27">
        <v>0</v>
      </c>
      <c r="DG10" s="132">
        <f t="shared" si="36"/>
        <v>0.77739463601532577</v>
      </c>
      <c r="DH10" s="148">
        <f t="shared" si="37"/>
        <v>1.0711354309165526</v>
      </c>
      <c r="DI10" s="27">
        <v>0.34690373173333328</v>
      </c>
      <c r="DJ10" s="179">
        <f t="shared" si="38"/>
        <v>0.98812542942580317</v>
      </c>
      <c r="DK10" s="139"/>
      <c r="DL10" s="42">
        <f t="shared" si="67"/>
        <v>0.26066666666666666</v>
      </c>
      <c r="DM10" s="27">
        <v>5.7735026918962634E-4</v>
      </c>
      <c r="DN10" s="132">
        <f t="shared" si="39"/>
        <v>0.78439897698209715</v>
      </c>
      <c r="DO10" s="148">
        <f t="shared" si="40"/>
        <v>1.0727023319615911</v>
      </c>
      <c r="DP10" s="27">
        <v>0.34615613643125925</v>
      </c>
      <c r="DQ10" s="179">
        <f t="shared" si="41"/>
        <v>0.98098126426068055</v>
      </c>
      <c r="DR10" s="23"/>
      <c r="DS10" s="55">
        <f>AVERAGE(CS10,CZ10,DG10,DN10)</f>
        <v>0.77973411753507005</v>
      </c>
      <c r="DT10" s="26">
        <f>_xlfn.STDEV.S(CS10,CZ10,DG10,DN10)</f>
        <v>3.3461460240944126E-3</v>
      </c>
      <c r="DU10" s="148">
        <f>AVERAGE(CT10,DA10,DH10,DO10)</f>
        <v>1.0692492788608938</v>
      </c>
      <c r="DV10" s="26">
        <f>_xlfn.STDEV.S(CT10,DA10,DH10,DO10)</f>
        <v>3.6230990490801942E-3</v>
      </c>
      <c r="DW10" s="148">
        <f>AVERAGE(CV10,DC10,DJ10,DQ10)</f>
        <v>0.98957449806958597</v>
      </c>
      <c r="DX10" s="183">
        <f>_xlfn.STDEV.S(CV10,DC10,DJ10,DQ10)</f>
        <v>9.8485181286375959E-3</v>
      </c>
      <c r="DY10" s="53"/>
      <c r="EG10">
        <v>24</v>
      </c>
      <c r="EH10" s="42">
        <f t="shared" si="68"/>
        <v>0.28133333333333338</v>
      </c>
      <c r="EI10" s="27">
        <v>5.7735026918962634E-4</v>
      </c>
      <c r="EJ10" s="132">
        <f t="shared" si="44"/>
        <v>0.79810426540284363</v>
      </c>
      <c r="EK10" s="148">
        <f t="shared" si="45"/>
        <v>1.1482993197278915</v>
      </c>
      <c r="EL10" s="27">
        <v>0.37355241898722225</v>
      </c>
      <c r="EM10" s="179">
        <f t="shared" si="46"/>
        <v>1.0750073842090491</v>
      </c>
      <c r="EN10" s="23"/>
      <c r="EO10" s="136">
        <f t="shared" si="69"/>
        <v>0.28266666666666668</v>
      </c>
      <c r="EP10" s="35">
        <v>5.7735026918962634E-4</v>
      </c>
      <c r="EQ10" s="132">
        <f t="shared" si="47"/>
        <v>0.79551886792452831</v>
      </c>
      <c r="ER10" s="148">
        <f t="shared" si="48"/>
        <v>1.1490514905149052</v>
      </c>
      <c r="ES10" s="27">
        <v>0.38007360265599993</v>
      </c>
      <c r="ET10" s="179">
        <f t="shared" si="49"/>
        <v>1.107263939577658</v>
      </c>
      <c r="EU10" s="23"/>
      <c r="EV10" s="42">
        <f t="shared" si="70"/>
        <v>0.28000000000000003</v>
      </c>
      <c r="EW10" s="27">
        <v>0</v>
      </c>
      <c r="EX10" s="132">
        <f t="shared" si="50"/>
        <v>0.79571428571428571</v>
      </c>
      <c r="EY10" s="148">
        <f t="shared" si="51"/>
        <v>1.153846153846154</v>
      </c>
      <c r="EZ10" s="27">
        <v>0.37681306437214818</v>
      </c>
      <c r="FA10" s="179">
        <f t="shared" si="52"/>
        <v>1.0989292842786038</v>
      </c>
      <c r="FB10" s="139"/>
      <c r="FC10" s="42">
        <f t="shared" si="71"/>
        <v>0.28133333333333338</v>
      </c>
      <c r="FD10" s="27">
        <v>5.7735026918962634E-4</v>
      </c>
      <c r="FE10" s="132">
        <f t="shared" si="53"/>
        <v>0.79490521327014219</v>
      </c>
      <c r="FF10" s="148">
        <f t="shared" si="54"/>
        <v>1.1498637602179838</v>
      </c>
      <c r="FG10" s="27">
        <v>0.37890067513466669</v>
      </c>
      <c r="FH10" s="179">
        <f t="shared" si="55"/>
        <v>1.1035508887889049</v>
      </c>
      <c r="FI10" s="23"/>
      <c r="FJ10" s="55">
        <f>AVERAGE(EJ10,EQ10,EX10,FE10)</f>
        <v>0.7960606580779499</v>
      </c>
      <c r="FK10" s="26">
        <f>_xlfn.STDEV.S(EJ10,EQ10,EX10,FE10)</f>
        <v>1.4053343596103164E-3</v>
      </c>
      <c r="FL10" s="148">
        <f>AVERAGE(EK10,ER10,EY10,FF10)</f>
        <v>1.1502651810767335</v>
      </c>
      <c r="FM10" s="26">
        <f>_xlfn.STDEV.S(EK10,ER10,EY10,FF10)</f>
        <v>2.4713127620701555E-3</v>
      </c>
      <c r="FN10" s="148">
        <f>AVERAGE(EM10,ET10,FA10,FH10)</f>
        <v>1.096187874213554</v>
      </c>
      <c r="FO10" s="183">
        <f>_xlfn.STDEV.S(EM10,ET10,FA10,FH10)</f>
        <v>1.452608795193926E-2</v>
      </c>
      <c r="FP10">
        <v>24</v>
      </c>
      <c r="FQ10" s="115">
        <f>AK10</f>
        <v>0.75147277019948999</v>
      </c>
      <c r="FR10" s="143">
        <f>AL10</f>
        <v>6.1252361185235782E-3</v>
      </c>
      <c r="FS10" s="139">
        <f>CB10</f>
        <v>0.760880183874446</v>
      </c>
      <c r="FT10" s="16">
        <f>CC10</f>
        <v>2.2296321328528564E-3</v>
      </c>
      <c r="FU10" s="139">
        <f>DS10</f>
        <v>0.77973411753507005</v>
      </c>
      <c r="FV10" s="139">
        <f>DT10</f>
        <v>3.3461460240944126E-3</v>
      </c>
      <c r="FW10" s="139">
        <f>FJ10</f>
        <v>0.7960606580779499</v>
      </c>
      <c r="FX10" s="56">
        <f>FK10</f>
        <v>1.4053343596103164E-3</v>
      </c>
      <c r="FZ10">
        <v>24</v>
      </c>
      <c r="GA10" s="115">
        <f>AM10</f>
        <v>0.90744129726403866</v>
      </c>
      <c r="GB10" s="139">
        <f>AN10</f>
        <v>9.5976733227805169E-3</v>
      </c>
      <c r="GC10" s="139">
        <f>CD10</f>
        <v>0.96354235126193855</v>
      </c>
      <c r="GD10" s="139">
        <f>CE10</f>
        <v>1.0141837484607142E-2</v>
      </c>
      <c r="GE10" s="139">
        <f>DU10</f>
        <v>1.0692492788608938</v>
      </c>
      <c r="GF10" s="139">
        <f>DV10</f>
        <v>3.6230990490801942E-3</v>
      </c>
      <c r="GG10" s="139">
        <f>FL10</f>
        <v>1.1502651810767335</v>
      </c>
      <c r="GH10" s="56">
        <f>FM10</f>
        <v>2.4713127620701555E-3</v>
      </c>
      <c r="GJ10">
        <v>24</v>
      </c>
      <c r="GK10" s="115">
        <f>AO10</f>
        <v>0.88477482445183553</v>
      </c>
      <c r="GL10" s="139">
        <f>AP10</f>
        <v>8.4697849776896213E-3</v>
      </c>
      <c r="GM10" s="139">
        <f>CF10</f>
        <v>0.92032935237212388</v>
      </c>
      <c r="GN10" s="139">
        <f>CG10</f>
        <v>1.3825661238839075E-2</v>
      </c>
      <c r="GO10" s="139">
        <f>DW10</f>
        <v>0.98957449806958597</v>
      </c>
      <c r="GP10" s="139">
        <f>DX10</f>
        <v>9.8485181286375959E-3</v>
      </c>
      <c r="GQ10" s="139">
        <f>FN10</f>
        <v>1.096187874213554</v>
      </c>
      <c r="GR10" s="56">
        <f>FO10</f>
        <v>1.452608795193926E-2</v>
      </c>
    </row>
    <row r="11" spans="1:200" x14ac:dyDescent="0.45">
      <c r="B11" s="12">
        <v>5.0000000000000001E-3</v>
      </c>
      <c r="H11">
        <v>48</v>
      </c>
      <c r="I11" s="42">
        <f t="shared" si="56"/>
        <v>0.218</v>
      </c>
      <c r="J11" s="27">
        <v>0</v>
      </c>
      <c r="K11" s="132">
        <f t="shared" si="0"/>
        <v>0.74724770642201832</v>
      </c>
      <c r="L11" s="148">
        <f t="shared" si="3"/>
        <v>0.89835164835164838</v>
      </c>
      <c r="M11" s="27" t="e">
        <v>#DIV/0!</v>
      </c>
      <c r="N11" s="179" t="e">
        <f t="shared" si="4"/>
        <v>#DIV/0!</v>
      </c>
      <c r="O11" s="23"/>
      <c r="P11" s="136">
        <f t="shared" si="57"/>
        <v>0.22</v>
      </c>
      <c r="Q11" s="35">
        <v>0</v>
      </c>
      <c r="R11" s="132">
        <f t="shared" si="5"/>
        <v>0.74318181818181817</v>
      </c>
      <c r="S11" s="148">
        <f t="shared" si="6"/>
        <v>0.89552238805970152</v>
      </c>
      <c r="T11" s="27" t="e">
        <v>#DIV/0!</v>
      </c>
      <c r="U11" s="179" t="e">
        <f t="shared" si="7"/>
        <v>#DIV/0!</v>
      </c>
      <c r="V11" s="23"/>
      <c r="W11" s="42">
        <f t="shared" si="58"/>
        <v>0.22133333333333335</v>
      </c>
      <c r="X11" s="27">
        <v>5.7735026918962634E-4</v>
      </c>
      <c r="Y11" s="132">
        <f t="shared" si="8"/>
        <v>0.75512048192771086</v>
      </c>
      <c r="Z11" s="148">
        <f t="shared" si="9"/>
        <v>0.89972899728997302</v>
      </c>
      <c r="AA11" s="27" t="e">
        <v>#DIV/0!</v>
      </c>
      <c r="AB11" s="179" t="e">
        <f t="shared" si="10"/>
        <v>#DIV/0!</v>
      </c>
      <c r="AC11" s="139"/>
      <c r="AD11" s="42">
        <f t="shared" si="59"/>
        <v>0.222</v>
      </c>
      <c r="AE11" s="27">
        <v>0</v>
      </c>
      <c r="AF11" s="132">
        <f t="shared" si="11"/>
        <v>0.75180180180180178</v>
      </c>
      <c r="AG11" s="148">
        <f t="shared" si="12"/>
        <v>0.90489130434782616</v>
      </c>
      <c r="AH11" s="27" t="e">
        <v>#DIV/0!</v>
      </c>
      <c r="AI11" s="179" t="e">
        <f t="shared" si="13"/>
        <v>#DIV/0!</v>
      </c>
      <c r="AJ11" s="23"/>
      <c r="AK11" s="55">
        <f>AVERAGE(K11,R11,Y11,AF11)</f>
        <v>0.74933795208333731</v>
      </c>
      <c r="AL11" s="26">
        <f>_xlfn.STDEV.S(K11,R11,Y11,AF11)</f>
        <v>5.2209615453587491E-3</v>
      </c>
      <c r="AM11" s="148">
        <f>AVERAGE(L11,S11,Z11,AG11)</f>
        <v>0.8996235845122873</v>
      </c>
      <c r="AN11" s="26">
        <f>_xlfn.STDEV.S(L11,S11,Z11,AG11)</f>
        <v>3.9241822102986015E-3</v>
      </c>
      <c r="AO11" s="148" t="e">
        <f>AVERAGE(N11,U11,AB11,AI11)</f>
        <v>#DIV/0!</v>
      </c>
      <c r="AP11" s="183" t="e">
        <f>_xlfn.STDEV.S(N11,U11,AB11,AI11)</f>
        <v>#DIV/0!</v>
      </c>
      <c r="AQ11" s="54"/>
      <c r="AS11">
        <v>2E-3</v>
      </c>
      <c r="AY11">
        <v>48</v>
      </c>
      <c r="AZ11" s="42">
        <f t="shared" si="60"/>
        <v>0.23533333333333337</v>
      </c>
      <c r="BA11" s="27">
        <v>5.7735026918962634E-4</v>
      </c>
      <c r="BB11" s="132">
        <f t="shared" si="16"/>
        <v>0.75651558073654401</v>
      </c>
      <c r="BC11" s="148">
        <f t="shared" si="17"/>
        <v>0.95020188425302832</v>
      </c>
      <c r="BD11" s="27" t="e">
        <v>#DIV/0!</v>
      </c>
      <c r="BE11" s="179" t="e">
        <f t="shared" si="18"/>
        <v>#DIV/0!</v>
      </c>
      <c r="BF11" s="23"/>
      <c r="BG11" s="136">
        <f t="shared" si="61"/>
        <v>0.23500000000000001</v>
      </c>
      <c r="BH11" s="35">
        <v>0</v>
      </c>
      <c r="BI11" s="132">
        <f t="shared" si="19"/>
        <v>0.76</v>
      </c>
      <c r="BJ11" s="148">
        <f t="shared" si="20"/>
        <v>0.96973865199449805</v>
      </c>
      <c r="BK11" s="27" t="e">
        <v>#DIV/0!</v>
      </c>
      <c r="BL11" s="179" t="e">
        <f t="shared" si="21"/>
        <v>#DIV/0!</v>
      </c>
      <c r="BM11" s="17"/>
      <c r="BN11" s="42">
        <f t="shared" si="62"/>
        <v>0.23600000000000002</v>
      </c>
      <c r="BO11" s="27">
        <v>0</v>
      </c>
      <c r="BP11" s="132">
        <f t="shared" si="22"/>
        <v>0.75974576271186445</v>
      </c>
      <c r="BQ11" s="148">
        <f t="shared" si="23"/>
        <v>0.9528936742934051</v>
      </c>
      <c r="BR11" s="27" t="e">
        <v>#DIV/0!</v>
      </c>
      <c r="BS11" s="179" t="e">
        <f t="shared" si="24"/>
        <v>#DIV/0!</v>
      </c>
      <c r="BT11" s="139"/>
      <c r="BU11" s="42">
        <f t="shared" si="63"/>
        <v>0.23700000000000002</v>
      </c>
      <c r="BV11" s="27">
        <v>0</v>
      </c>
      <c r="BW11" s="132">
        <f t="shared" si="25"/>
        <v>0.7611814345991561</v>
      </c>
      <c r="BX11" s="148">
        <f t="shared" si="26"/>
        <v>0.95693135935397045</v>
      </c>
      <c r="BY11" s="27" t="e">
        <v>#DIV/0!</v>
      </c>
      <c r="BZ11" s="179" t="e">
        <f t="shared" si="27"/>
        <v>#DIV/0!</v>
      </c>
      <c r="CA11" s="23"/>
      <c r="CB11" s="55">
        <f>AVERAGE(BB11,BI11,BP11,BW11)</f>
        <v>0.75936069451189114</v>
      </c>
      <c r="CC11" s="26">
        <f>_xlfn.STDEV.S(BB11,BI11,BP11,BW11)</f>
        <v>1.9972277357878186E-3</v>
      </c>
      <c r="CD11" s="148">
        <f>AVERAGE(BC11,BJ11,BQ11,BX11)</f>
        <v>0.95744139247372551</v>
      </c>
      <c r="CE11" s="26">
        <f>_xlfn.STDEV.S(BC11,BJ11,BQ11,BX11)</f>
        <v>8.6520699918119191E-3</v>
      </c>
      <c r="CF11" s="148" t="e">
        <f>AVERAGE(BE11,BL11,BS11,BZ11)</f>
        <v>#DIV/0!</v>
      </c>
      <c r="CG11" s="183" t="e">
        <f>_xlfn.STDEV.S(BE11,BL11,BS11,BZ11)</f>
        <v>#DIV/0!</v>
      </c>
      <c r="CH11" s="53"/>
      <c r="CJ11">
        <v>2E-3</v>
      </c>
      <c r="CP11">
        <v>48</v>
      </c>
      <c r="CQ11" s="42">
        <f t="shared" si="64"/>
        <v>0.25900000000000001</v>
      </c>
      <c r="CR11" s="27">
        <v>0</v>
      </c>
      <c r="CS11" s="132">
        <f t="shared" si="30"/>
        <v>0.77722007722007724</v>
      </c>
      <c r="CT11" s="148">
        <f t="shared" si="31"/>
        <v>1.0687757909215958</v>
      </c>
      <c r="CU11" s="27" t="e">
        <v>#DIV/0!</v>
      </c>
      <c r="CV11" s="179" t="e">
        <f t="shared" si="32"/>
        <v>#DIV/0!</v>
      </c>
      <c r="CW11" s="23"/>
      <c r="CX11" s="136">
        <f t="shared" si="65"/>
        <v>0.25800000000000001</v>
      </c>
      <c r="CY11" s="35">
        <v>0</v>
      </c>
      <c r="CZ11" s="132">
        <f t="shared" si="33"/>
        <v>0.77906976744186052</v>
      </c>
      <c r="DA11" s="148">
        <f t="shared" si="34"/>
        <v>1.0602739726027399</v>
      </c>
      <c r="DB11" s="27" t="e">
        <v>#DIV/0!</v>
      </c>
      <c r="DC11" s="179" t="e">
        <f t="shared" si="35"/>
        <v>#DIV/0!</v>
      </c>
      <c r="DD11" s="148"/>
      <c r="DE11" s="42">
        <f t="shared" si="66"/>
        <v>0.26033333333333336</v>
      </c>
      <c r="DF11" s="27">
        <v>5.7735026918962634E-4</v>
      </c>
      <c r="DG11" s="132">
        <f t="shared" si="36"/>
        <v>0.7768245838668375</v>
      </c>
      <c r="DH11" s="148">
        <f t="shared" si="37"/>
        <v>1.0683994528043776</v>
      </c>
      <c r="DI11" s="27" t="e">
        <v>#DIV/0!</v>
      </c>
      <c r="DJ11" s="179" t="e">
        <f t="shared" si="38"/>
        <v>#DIV/0!</v>
      </c>
      <c r="DK11" s="139"/>
      <c r="DL11" s="42">
        <f t="shared" si="67"/>
        <v>0.26</v>
      </c>
      <c r="DM11" s="27">
        <v>0</v>
      </c>
      <c r="DN11" s="132">
        <f t="shared" si="39"/>
        <v>0.78384615384615386</v>
      </c>
      <c r="DO11" s="148">
        <f t="shared" si="40"/>
        <v>1.0699588477366255</v>
      </c>
      <c r="DP11" s="27" t="e">
        <v>#DIV/0!</v>
      </c>
      <c r="DQ11" s="179" t="e">
        <f t="shared" si="41"/>
        <v>#DIV/0!</v>
      </c>
      <c r="DR11" s="23"/>
      <c r="DS11" s="55">
        <f>AVERAGE(CS11,CZ11,DG11,DN11)</f>
        <v>0.77924014559373234</v>
      </c>
      <c r="DT11" s="26">
        <f>_xlfn.STDEV.S(CS11,CZ11,DG11,DN11)</f>
        <v>3.222832885660849E-3</v>
      </c>
      <c r="DU11" s="148">
        <f>AVERAGE(CT11,DA11,DH11,DO11)</f>
        <v>1.0668520160163346</v>
      </c>
      <c r="DV11" s="26">
        <f>_xlfn.STDEV.S(CT11,DA11,DH11,DO11)</f>
        <v>4.4354078725803766E-3</v>
      </c>
      <c r="DW11" s="148" t="e">
        <f>AVERAGE(CV11,DC11,DJ11,DQ11)</f>
        <v>#DIV/0!</v>
      </c>
      <c r="DX11" s="183" t="e">
        <f>_xlfn.STDEV.S(CV11,DC11,DJ11,DQ11)</f>
        <v>#DIV/0!</v>
      </c>
      <c r="DY11" s="53"/>
      <c r="EA11">
        <v>3.0000000000000001E-3</v>
      </c>
      <c r="EG11">
        <v>48</v>
      </c>
      <c r="EH11" s="42">
        <f t="shared" si="68"/>
        <v>0.28133333333333338</v>
      </c>
      <c r="EI11" s="27">
        <v>5.7735026918962634E-4</v>
      </c>
      <c r="EJ11" s="132">
        <f t="shared" si="44"/>
        <v>0.79810426540284363</v>
      </c>
      <c r="EK11" s="148">
        <f t="shared" si="45"/>
        <v>1.1482993197278915</v>
      </c>
      <c r="EL11" s="27" t="e">
        <v>#DIV/0!</v>
      </c>
      <c r="EM11" s="179" t="e">
        <f t="shared" si="46"/>
        <v>#DIV/0!</v>
      </c>
      <c r="EN11" s="23"/>
      <c r="EO11" s="136">
        <f t="shared" si="69"/>
        <v>0.28300000000000003</v>
      </c>
      <c r="EP11" s="35">
        <v>0</v>
      </c>
      <c r="EQ11" s="132">
        <f t="shared" si="47"/>
        <v>0.79575971731448769</v>
      </c>
      <c r="ER11" s="148">
        <f t="shared" si="48"/>
        <v>1.1504065040650409</v>
      </c>
      <c r="ES11" s="27" t="e">
        <v>#DIV/0!</v>
      </c>
      <c r="ET11" s="179" t="e">
        <f t="shared" si="49"/>
        <v>#DIV/0!</v>
      </c>
      <c r="EU11" s="23"/>
      <c r="EV11" s="42">
        <f t="shared" si="70"/>
        <v>0.27900000000000003</v>
      </c>
      <c r="EW11" s="27">
        <v>0</v>
      </c>
      <c r="EX11" s="132">
        <f t="shared" si="50"/>
        <v>0.79498207885304661</v>
      </c>
      <c r="EY11" s="148">
        <f t="shared" si="51"/>
        <v>1.1497252747252749</v>
      </c>
      <c r="EZ11" s="27" t="e">
        <v>#DIV/0!</v>
      </c>
      <c r="FA11" s="179" t="e">
        <f t="shared" si="52"/>
        <v>#DIV/0!</v>
      </c>
      <c r="FB11" s="139"/>
      <c r="FC11" s="42">
        <f t="shared" si="71"/>
        <v>0.28100000000000003</v>
      </c>
      <c r="FD11" s="27">
        <v>0</v>
      </c>
      <c r="FE11" s="132">
        <f t="shared" si="53"/>
        <v>0.79466192170818506</v>
      </c>
      <c r="FF11" s="148">
        <f t="shared" si="54"/>
        <v>1.1485013623978202</v>
      </c>
      <c r="FG11" s="27" t="e">
        <v>#DIV/0!</v>
      </c>
      <c r="FH11" s="179" t="e">
        <f t="shared" si="55"/>
        <v>#DIV/0!</v>
      </c>
      <c r="FI11" s="23"/>
      <c r="FJ11" s="55">
        <f>AVERAGE(EJ11,EQ11,EX11,FE11)</f>
        <v>0.79587699581964078</v>
      </c>
      <c r="FK11" s="26">
        <f>_xlfn.STDEV.S(EJ11,EQ11,EX11,FE11)</f>
        <v>1.5547524473325369E-3</v>
      </c>
      <c r="FL11" s="148">
        <f>AVERAGE(EK11,ER11,EY11,FF11)</f>
        <v>1.149233115229007</v>
      </c>
      <c r="FM11" s="26">
        <f>_xlfn.STDEV.S(EK11,ER11,EY11,FF11)</f>
        <v>1.0044067194367478E-3</v>
      </c>
      <c r="FN11" s="148" t="e">
        <f>AVERAGE(EM11,ET11,FA11,FH11)</f>
        <v>#DIV/0!</v>
      </c>
      <c r="FO11" s="183" t="e">
        <f>_xlfn.STDEV.S(EM11,ET11,FA11,FH11)</f>
        <v>#DIV/0!</v>
      </c>
      <c r="FP11">
        <v>48</v>
      </c>
      <c r="FQ11" s="115">
        <f>AK11</f>
        <v>0.74933795208333731</v>
      </c>
      <c r="FR11" s="143">
        <f>AL11</f>
        <v>5.2209615453587491E-3</v>
      </c>
      <c r="FS11" s="139">
        <f>CB11</f>
        <v>0.75936069451189114</v>
      </c>
      <c r="FT11" s="16">
        <f>CC11</f>
        <v>1.9972277357878186E-3</v>
      </c>
      <c r="FU11" s="139">
        <f>DS11</f>
        <v>0.77924014559373234</v>
      </c>
      <c r="FV11" s="139">
        <f>DT11</f>
        <v>3.222832885660849E-3</v>
      </c>
      <c r="FW11" s="139">
        <f>FJ11</f>
        <v>0.79587699581964078</v>
      </c>
      <c r="FX11" s="56">
        <f>FK11</f>
        <v>1.5547524473325369E-3</v>
      </c>
      <c r="FZ11">
        <v>48</v>
      </c>
      <c r="GA11" s="115">
        <f>AM11</f>
        <v>0.8996235845122873</v>
      </c>
      <c r="GB11" s="139">
        <f>AN11</f>
        <v>3.9241822102986015E-3</v>
      </c>
      <c r="GC11" s="139">
        <f>CD11</f>
        <v>0.95744139247372551</v>
      </c>
      <c r="GD11" s="139">
        <f>CE11</f>
        <v>8.6520699918119191E-3</v>
      </c>
      <c r="GE11" s="139">
        <f>DU11</f>
        <v>1.0668520160163346</v>
      </c>
      <c r="GF11" s="139">
        <f>DV11</f>
        <v>4.4354078725803766E-3</v>
      </c>
      <c r="GG11" s="139">
        <f>FL11</f>
        <v>1.149233115229007</v>
      </c>
      <c r="GH11" s="56">
        <f>FM11</f>
        <v>1.0044067194367478E-3</v>
      </c>
      <c r="GJ11">
        <v>48</v>
      </c>
      <c r="GK11" s="115" t="e">
        <f>AO11</f>
        <v>#DIV/0!</v>
      </c>
      <c r="GL11" s="139" t="e">
        <f>AP11</f>
        <v>#DIV/0!</v>
      </c>
      <c r="GM11" s="139" t="e">
        <f>CF11</f>
        <v>#DIV/0!</v>
      </c>
      <c r="GN11" s="139" t="e">
        <f>CG11</f>
        <v>#DIV/0!</v>
      </c>
      <c r="GO11" s="139" t="e">
        <f>DW11</f>
        <v>#DIV/0!</v>
      </c>
      <c r="GP11" s="139" t="e">
        <f>DX11</f>
        <v>#DIV/0!</v>
      </c>
      <c r="GQ11" s="139" t="e">
        <f>FN11</f>
        <v>#DIV/0!</v>
      </c>
      <c r="GR11" s="56" t="e">
        <f>FO11</f>
        <v>#DIV/0!</v>
      </c>
    </row>
    <row r="12" spans="1:200" x14ac:dyDescent="0.45">
      <c r="B12" s="12">
        <v>3.0000000000000001E-3</v>
      </c>
      <c r="H12">
        <v>72</v>
      </c>
      <c r="I12" s="42">
        <f t="shared" si="56"/>
        <v>0.218</v>
      </c>
      <c r="J12" s="27">
        <v>0</v>
      </c>
      <c r="K12" s="132">
        <f t="shared" si="0"/>
        <v>0.74724770642201832</v>
      </c>
      <c r="L12" s="148">
        <f t="shared" si="3"/>
        <v>0.89835164835164838</v>
      </c>
      <c r="M12" s="27" t="e">
        <v>#DIV/0!</v>
      </c>
      <c r="N12" s="179" t="e">
        <f t="shared" si="4"/>
        <v>#DIV/0!</v>
      </c>
      <c r="O12" s="23"/>
      <c r="P12" s="136">
        <f t="shared" si="57"/>
        <v>0.21933333333333335</v>
      </c>
      <c r="Q12" s="35">
        <v>5.7735026918962634E-4</v>
      </c>
      <c r="R12" s="132">
        <f t="shared" si="5"/>
        <v>0.74240121580547114</v>
      </c>
      <c r="S12" s="148">
        <f t="shared" si="6"/>
        <v>0.89280868385346002</v>
      </c>
      <c r="T12" s="27" t="e">
        <v>#DIV/0!</v>
      </c>
      <c r="U12" s="179" t="e">
        <f t="shared" si="7"/>
        <v>#DIV/0!</v>
      </c>
      <c r="V12" s="23"/>
      <c r="W12" s="42">
        <f t="shared" si="58"/>
        <v>0.221</v>
      </c>
      <c r="X12" s="27">
        <v>0</v>
      </c>
      <c r="Y12" s="132">
        <f t="shared" si="8"/>
        <v>0.75475113122171944</v>
      </c>
      <c r="Z12" s="148">
        <f t="shared" si="9"/>
        <v>0.89837398373983746</v>
      </c>
      <c r="AA12" s="27" t="e">
        <v>#DIV/0!</v>
      </c>
      <c r="AB12" s="179" t="e">
        <f t="shared" si="10"/>
        <v>#DIV/0!</v>
      </c>
      <c r="AC12" s="139"/>
      <c r="AD12" s="42">
        <f t="shared" si="59"/>
        <v>0.22066666666666668</v>
      </c>
      <c r="AE12" s="27">
        <v>5.7735026918962634E-4</v>
      </c>
      <c r="AF12" s="132">
        <f t="shared" si="11"/>
        <v>0.7503021148036253</v>
      </c>
      <c r="AG12" s="148">
        <f t="shared" si="12"/>
        <v>0.89945652173913049</v>
      </c>
      <c r="AH12" s="27" t="e">
        <v>#DIV/0!</v>
      </c>
      <c r="AI12" s="179" t="e">
        <f t="shared" si="13"/>
        <v>#DIV/0!</v>
      </c>
      <c r="AJ12" s="23"/>
      <c r="AK12" s="55">
        <f>AVERAGE(K12,R12,Y12,AF12)</f>
        <v>0.74867554206320852</v>
      </c>
      <c r="AL12" s="26">
        <f>_xlfn.STDEV.S(K12,R12,Y12,AF12)</f>
        <v>5.1950106547747074E-3</v>
      </c>
      <c r="AM12" s="148">
        <f>AVERAGE(L12,S12,Z12,AG12)</f>
        <v>0.89724770942101906</v>
      </c>
      <c r="AN12" s="26">
        <f>_xlfn.STDEV.S(L12,S12,Z12,AG12)</f>
        <v>3.0039404593451644E-3</v>
      </c>
      <c r="AO12" s="148" t="e">
        <f>AVERAGE(N12,U12,AB12,AI12)</f>
        <v>#DIV/0!</v>
      </c>
      <c r="AP12" s="183" t="e">
        <f>_xlfn.STDEV.S(N12,U12,AB12,AI12)</f>
        <v>#DIV/0!</v>
      </c>
      <c r="AQ12" s="54"/>
      <c r="AS12" s="12">
        <v>3.0000000000000001E-3</v>
      </c>
      <c r="AY12">
        <v>72</v>
      </c>
      <c r="AZ12" s="42">
        <f t="shared" si="60"/>
        <v>0.23666666666666666</v>
      </c>
      <c r="BA12" s="27">
        <v>5.7735026918961029E-4</v>
      </c>
      <c r="BB12" s="132">
        <f t="shared" si="16"/>
        <v>0.75788732394366198</v>
      </c>
      <c r="BC12" s="148">
        <f t="shared" si="17"/>
        <v>0.95558546433378189</v>
      </c>
      <c r="BD12" s="27" t="e">
        <v>#DIV/0!</v>
      </c>
      <c r="BE12" s="179" t="e">
        <f t="shared" si="18"/>
        <v>#DIV/0!</v>
      </c>
      <c r="BF12" s="23"/>
      <c r="BG12" s="136">
        <f t="shared" si="61"/>
        <v>0.23500000000000001</v>
      </c>
      <c r="BH12" s="35">
        <v>0</v>
      </c>
      <c r="BI12" s="132">
        <f t="shared" si="19"/>
        <v>0.76</v>
      </c>
      <c r="BJ12" s="148">
        <f t="shared" si="20"/>
        <v>0.96973865199449805</v>
      </c>
      <c r="BK12" s="27" t="e">
        <v>#DIV/0!</v>
      </c>
      <c r="BL12" s="179" t="e">
        <f t="shared" si="21"/>
        <v>#DIV/0!</v>
      </c>
      <c r="BM12" s="17"/>
      <c r="BN12" s="42">
        <f t="shared" si="62"/>
        <v>0.23799999999999999</v>
      </c>
      <c r="BO12" s="27">
        <v>0</v>
      </c>
      <c r="BP12" s="132">
        <f t="shared" si="22"/>
        <v>0.7617647058823529</v>
      </c>
      <c r="BQ12" s="148">
        <f t="shared" si="23"/>
        <v>0.96096904441453557</v>
      </c>
      <c r="BR12" s="27" t="e">
        <v>#DIV/0!</v>
      </c>
      <c r="BS12" s="179" t="e">
        <f t="shared" si="24"/>
        <v>#DIV/0!</v>
      </c>
      <c r="BT12" s="139"/>
      <c r="BU12" s="42">
        <f t="shared" si="63"/>
        <v>0.23733333333333331</v>
      </c>
      <c r="BV12" s="27">
        <v>5.7735026918961029E-4</v>
      </c>
      <c r="BW12" s="132">
        <f t="shared" si="25"/>
        <v>0.76151685393258417</v>
      </c>
      <c r="BX12" s="148">
        <f t="shared" si="26"/>
        <v>0.95827725437415867</v>
      </c>
      <c r="BY12" s="27" t="e">
        <v>#DIV/0!</v>
      </c>
      <c r="BZ12" s="179" t="e">
        <f t="shared" si="27"/>
        <v>#DIV/0!</v>
      </c>
      <c r="CA12" s="23"/>
      <c r="CB12" s="55">
        <f>AVERAGE(BB12,BI12,BP12,BW12)</f>
        <v>0.76029222093964977</v>
      </c>
      <c r="CC12" s="26">
        <f>_xlfn.STDEV.S(BB12,BI12,BP12,BW12)</f>
        <v>1.7829620030305165E-3</v>
      </c>
      <c r="CD12" s="148">
        <f>AVERAGE(BC12,BJ12,BQ12,BX12)</f>
        <v>0.96114260377924365</v>
      </c>
      <c r="CE12" s="26">
        <f>_xlfn.STDEV.S(BC12,BJ12,BQ12,BX12)</f>
        <v>6.1377029851452866E-3</v>
      </c>
      <c r="CF12" s="148" t="e">
        <f>AVERAGE(BE12,BL12,BS12,BZ12)</f>
        <v>#DIV/0!</v>
      </c>
      <c r="CG12" s="183" t="e">
        <f>_xlfn.STDEV.S(BE12,BL12,BS12,BZ12)</f>
        <v>#DIV/0!</v>
      </c>
      <c r="CH12" s="53"/>
      <c r="CJ12" s="12">
        <v>3.0000000000000001E-3</v>
      </c>
      <c r="CP12">
        <v>72</v>
      </c>
      <c r="CQ12" s="42">
        <f t="shared" si="64"/>
        <v>0.25900000000000001</v>
      </c>
      <c r="CR12" s="27">
        <v>0</v>
      </c>
      <c r="CS12" s="132">
        <f t="shared" si="30"/>
        <v>0.77722007722007724</v>
      </c>
      <c r="CT12" s="148">
        <f t="shared" si="31"/>
        <v>1.0687757909215958</v>
      </c>
      <c r="CU12" s="27" t="e">
        <v>#DIV/0!</v>
      </c>
      <c r="CV12" s="179" t="e">
        <f t="shared" si="32"/>
        <v>#DIV/0!</v>
      </c>
      <c r="CW12" s="23"/>
      <c r="CX12" s="136">
        <f t="shared" si="65"/>
        <v>0.25866666666666666</v>
      </c>
      <c r="CY12" s="35">
        <v>5.7735026918962634E-4</v>
      </c>
      <c r="CZ12" s="132">
        <f t="shared" si="33"/>
        <v>0.77963917525773196</v>
      </c>
      <c r="DA12" s="148">
        <f t="shared" si="34"/>
        <v>1.0630136986301371</v>
      </c>
      <c r="DB12" s="27" t="e">
        <v>#DIV/0!</v>
      </c>
      <c r="DC12" s="179" t="e">
        <f t="shared" si="35"/>
        <v>#DIV/0!</v>
      </c>
      <c r="DD12" s="148"/>
      <c r="DE12" s="42">
        <f t="shared" si="66"/>
        <v>0.26</v>
      </c>
      <c r="DF12" s="27">
        <v>0</v>
      </c>
      <c r="DG12" s="132">
        <f t="shared" si="36"/>
        <v>0.77653846153846162</v>
      </c>
      <c r="DH12" s="148">
        <f t="shared" si="37"/>
        <v>1.0670314637482901</v>
      </c>
      <c r="DI12" s="27" t="e">
        <v>#DIV/0!</v>
      </c>
      <c r="DJ12" s="179" t="e">
        <f t="shared" si="38"/>
        <v>#DIV/0!</v>
      </c>
      <c r="DK12" s="139"/>
      <c r="DL12" s="42">
        <f t="shared" si="67"/>
        <v>0.26</v>
      </c>
      <c r="DM12" s="27">
        <v>0</v>
      </c>
      <c r="DN12" s="132">
        <f t="shared" si="39"/>
        <v>0.78384615384615386</v>
      </c>
      <c r="DO12" s="148">
        <f t="shared" si="40"/>
        <v>1.0699588477366255</v>
      </c>
      <c r="DP12" s="27" t="e">
        <v>#DIV/0!</v>
      </c>
      <c r="DQ12" s="179" t="e">
        <f t="shared" si="41"/>
        <v>#DIV/0!</v>
      </c>
      <c r="DR12" s="23"/>
      <c r="DS12" s="55">
        <f>AVERAGE(CS12,CZ12,DG12,DN12)</f>
        <v>0.7793109669656062</v>
      </c>
      <c r="DT12" s="26">
        <f>_xlfn.STDEV.S(CS12,CZ12,DG12,DN12)</f>
        <v>3.3032432040857465E-3</v>
      </c>
      <c r="DU12" s="148">
        <f>AVERAGE(CT12,DA12,DH12,DO12)</f>
        <v>1.0671949502591622</v>
      </c>
      <c r="DV12" s="26">
        <f>_xlfn.STDEV.S(CT12,DA12,DH12,DO12)</f>
        <v>3.0357744476159727E-3</v>
      </c>
      <c r="DW12" s="148" t="e">
        <f>AVERAGE(CV12,DC12,DJ12,DQ12)</f>
        <v>#DIV/0!</v>
      </c>
      <c r="DX12" s="183" t="e">
        <f>_xlfn.STDEV.S(CV12,DC12,DJ12,DQ12)</f>
        <v>#DIV/0!</v>
      </c>
      <c r="DY12" s="53"/>
      <c r="EA12" s="12">
        <v>2E-3</v>
      </c>
      <c r="EG12">
        <v>72</v>
      </c>
      <c r="EH12" s="42">
        <f t="shared" si="68"/>
        <v>0.28233333333333338</v>
      </c>
      <c r="EI12" s="27">
        <v>5.7735026918962634E-4</v>
      </c>
      <c r="EJ12" s="132">
        <f t="shared" si="44"/>
        <v>0.79881936245572605</v>
      </c>
      <c r="EK12" s="148">
        <f t="shared" si="45"/>
        <v>1.1523809523809525</v>
      </c>
      <c r="EL12" s="27" t="e">
        <v>#DIV/0!</v>
      </c>
      <c r="EM12" s="179" t="e">
        <f t="shared" si="46"/>
        <v>#DIV/0!</v>
      </c>
      <c r="EN12" s="23"/>
      <c r="EO12" s="136">
        <f t="shared" si="69"/>
        <v>0.28266666666666668</v>
      </c>
      <c r="EP12" s="35">
        <v>5.7735026918962634E-4</v>
      </c>
      <c r="EQ12" s="132">
        <f t="shared" si="47"/>
        <v>0.79551886792452831</v>
      </c>
      <c r="ER12" s="148">
        <f t="shared" si="48"/>
        <v>1.1490514905149052</v>
      </c>
      <c r="ES12" s="27" t="e">
        <v>#DIV/0!</v>
      </c>
      <c r="ET12" s="179" t="e">
        <f t="shared" si="49"/>
        <v>#DIV/0!</v>
      </c>
      <c r="EU12" s="23"/>
      <c r="EV12" s="42">
        <f t="shared" si="70"/>
        <v>0.27933333333333338</v>
      </c>
      <c r="EW12" s="27">
        <v>5.7735026918962634E-4</v>
      </c>
      <c r="EX12" s="132">
        <f t="shared" si="50"/>
        <v>0.79522673031026259</v>
      </c>
      <c r="EY12" s="148">
        <f t="shared" si="51"/>
        <v>1.1510989010989012</v>
      </c>
      <c r="EZ12" s="27" t="e">
        <v>#DIV/0!</v>
      </c>
      <c r="FA12" s="179" t="e">
        <f t="shared" si="52"/>
        <v>#DIV/0!</v>
      </c>
      <c r="FB12" s="139"/>
      <c r="FC12" s="42">
        <f t="shared" si="71"/>
        <v>0.28166666666666668</v>
      </c>
      <c r="FD12" s="27">
        <v>5.7735026918962634E-4</v>
      </c>
      <c r="FE12" s="132">
        <f t="shared" si="53"/>
        <v>0.79514792899408282</v>
      </c>
      <c r="FF12" s="148">
        <f t="shared" si="54"/>
        <v>1.1512261580381471</v>
      </c>
      <c r="FG12" s="27" t="e">
        <v>#DIV/0!</v>
      </c>
      <c r="FH12" s="179" t="e">
        <f t="shared" si="55"/>
        <v>#DIV/0!</v>
      </c>
      <c r="FI12" s="23"/>
      <c r="FJ12" s="55">
        <f>AVERAGE(EJ12,EQ12,EX12,FE12)</f>
        <v>0.79617822242114999</v>
      </c>
      <c r="FK12" s="26">
        <f>_xlfn.STDEV.S(EJ12,EQ12,EX12,FE12)</f>
        <v>1.767975378542211E-3</v>
      </c>
      <c r="FL12" s="148">
        <f>AVERAGE(EK12,ER12,EY12,FF12)</f>
        <v>1.1509393755082267</v>
      </c>
      <c r="FM12" s="26">
        <f>_xlfn.STDEV.S(EK12,ER12,EY12,FF12)</f>
        <v>1.3844308411201693E-3</v>
      </c>
      <c r="FN12" s="148" t="e">
        <f>AVERAGE(EM12,ET12,FA12,FH12)</f>
        <v>#DIV/0!</v>
      </c>
      <c r="FO12" s="183" t="e">
        <f>_xlfn.STDEV.S(EM12,ET12,FA12,FH12)</f>
        <v>#DIV/0!</v>
      </c>
      <c r="FP12">
        <v>72</v>
      </c>
      <c r="FQ12" s="115">
        <f>AK12</f>
        <v>0.74867554206320852</v>
      </c>
      <c r="FR12" s="143">
        <f>AL12</f>
        <v>5.1950106547747074E-3</v>
      </c>
      <c r="FS12" s="139">
        <f>CB12</f>
        <v>0.76029222093964977</v>
      </c>
      <c r="FT12" s="16">
        <f>CC12</f>
        <v>1.7829620030305165E-3</v>
      </c>
      <c r="FU12" s="139">
        <f>DS12</f>
        <v>0.7793109669656062</v>
      </c>
      <c r="FV12" s="139">
        <f>DT12</f>
        <v>3.3032432040857465E-3</v>
      </c>
      <c r="FW12" s="139">
        <f>FJ12</f>
        <v>0.79617822242114999</v>
      </c>
      <c r="FX12" s="56">
        <f>FK12</f>
        <v>1.767975378542211E-3</v>
      </c>
      <c r="FZ12">
        <v>72</v>
      </c>
      <c r="GA12" s="115">
        <f>AM12</f>
        <v>0.89724770942101906</v>
      </c>
      <c r="GB12" s="139">
        <f>AN12</f>
        <v>3.0039404593451644E-3</v>
      </c>
      <c r="GC12" s="139">
        <f>CD12</f>
        <v>0.96114260377924365</v>
      </c>
      <c r="GD12" s="139">
        <f>CE12</f>
        <v>6.1377029851452866E-3</v>
      </c>
      <c r="GE12" s="139">
        <f>DU12</f>
        <v>1.0671949502591622</v>
      </c>
      <c r="GF12" s="139">
        <f>DV12</f>
        <v>3.0357744476159727E-3</v>
      </c>
      <c r="GG12" s="139">
        <f>FL12</f>
        <v>1.1509393755082267</v>
      </c>
      <c r="GH12" s="56">
        <f>FM12</f>
        <v>1.3844308411201693E-3</v>
      </c>
      <c r="GJ12">
        <v>72</v>
      </c>
      <c r="GK12" s="115" t="e">
        <f>AO12</f>
        <v>#DIV/0!</v>
      </c>
      <c r="GL12" s="139" t="e">
        <f>AP12</f>
        <v>#DIV/0!</v>
      </c>
      <c r="GM12" s="139" t="e">
        <f>CF12</f>
        <v>#DIV/0!</v>
      </c>
      <c r="GN12" s="139" t="e">
        <f>CG12</f>
        <v>#DIV/0!</v>
      </c>
      <c r="GO12" s="139" t="e">
        <f>DW12</f>
        <v>#DIV/0!</v>
      </c>
      <c r="GP12" s="139" t="e">
        <f>DX12</f>
        <v>#DIV/0!</v>
      </c>
      <c r="GQ12" s="139" t="e">
        <f>FN12</f>
        <v>#DIV/0!</v>
      </c>
      <c r="GR12" s="56" t="e">
        <f>FO12</f>
        <v>#DIV/0!</v>
      </c>
    </row>
    <row r="13" spans="1:200" x14ac:dyDescent="0.45">
      <c r="B13" s="12">
        <v>5.0000000000000001E-3</v>
      </c>
      <c r="H13">
        <v>96</v>
      </c>
      <c r="I13" s="42">
        <f t="shared" si="56"/>
        <v>0.219</v>
      </c>
      <c r="J13" s="27">
        <v>0</v>
      </c>
      <c r="K13" s="132">
        <f t="shared" si="0"/>
        <v>0.74840182648401821</v>
      </c>
      <c r="L13" s="148">
        <f t="shared" si="3"/>
        <v>0.90247252747252749</v>
      </c>
      <c r="M13" s="27" t="e">
        <v>#DIV/0!</v>
      </c>
      <c r="N13" s="179" t="e">
        <f t="shared" si="4"/>
        <v>#DIV/0!</v>
      </c>
      <c r="O13" s="23"/>
      <c r="P13" s="136">
        <f t="shared" si="57"/>
        <v>0.21966666666666668</v>
      </c>
      <c r="Q13" s="35">
        <v>5.7735026918962634E-4</v>
      </c>
      <c r="R13" s="132">
        <f t="shared" si="5"/>
        <v>0.74279210925644923</v>
      </c>
      <c r="S13" s="148">
        <f t="shared" si="6"/>
        <v>0.89416553595658077</v>
      </c>
      <c r="T13" s="27" t="e">
        <v>#DIV/0!</v>
      </c>
      <c r="U13" s="179" t="e">
        <f t="shared" si="7"/>
        <v>#DIV/0!</v>
      </c>
      <c r="V13" s="23"/>
      <c r="W13" s="42">
        <f t="shared" si="58"/>
        <v>0.221</v>
      </c>
      <c r="X13" s="27">
        <v>0</v>
      </c>
      <c r="Y13" s="132">
        <f t="shared" si="8"/>
        <v>0.75475113122171944</v>
      </c>
      <c r="Z13" s="148">
        <f t="shared" si="9"/>
        <v>0.89837398373983746</v>
      </c>
      <c r="AA13" s="27" t="e">
        <v>#DIV/0!</v>
      </c>
      <c r="AB13" s="179" t="e">
        <f t="shared" si="10"/>
        <v>#DIV/0!</v>
      </c>
      <c r="AC13" s="139"/>
      <c r="AD13" s="42">
        <f t="shared" si="59"/>
        <v>0.221</v>
      </c>
      <c r="AE13" s="27">
        <v>0</v>
      </c>
      <c r="AF13" s="132">
        <f t="shared" si="11"/>
        <v>0.75067873303167421</v>
      </c>
      <c r="AG13" s="148">
        <f t="shared" si="12"/>
        <v>0.90081521739130443</v>
      </c>
      <c r="AH13" s="27" t="e">
        <v>#DIV/0!</v>
      </c>
      <c r="AI13" s="179" t="e">
        <f t="shared" si="13"/>
        <v>#DIV/0!</v>
      </c>
      <c r="AJ13" s="23"/>
      <c r="AK13" s="55">
        <f>AVERAGE(K13,R13,Y13,AF13)</f>
        <v>0.74915594999846524</v>
      </c>
      <c r="AL13" s="26">
        <f>_xlfn.STDEV.S(K13,R13,Y13,AF13)</f>
        <v>4.9897258559320435E-3</v>
      </c>
      <c r="AM13" s="148">
        <f>AVERAGE(L13,S13,Z13,AG13)</f>
        <v>0.89895681614006251</v>
      </c>
      <c r="AN13" s="26">
        <f>_xlfn.STDEV.S(L13,S13,Z13,AG13)</f>
        <v>3.610629713647243E-3</v>
      </c>
      <c r="AO13" s="148" t="e">
        <f>AVERAGE(N13,U13,AB13,AI13)</f>
        <v>#DIV/0!</v>
      </c>
      <c r="AP13" s="183" t="e">
        <f>_xlfn.STDEV.S(N13,U13,AB13,AI13)</f>
        <v>#DIV/0!</v>
      </c>
      <c r="AQ13" s="54"/>
      <c r="AS13">
        <v>3.0000000000000001E-3</v>
      </c>
      <c r="AY13">
        <v>96</v>
      </c>
      <c r="AZ13" s="42">
        <f t="shared" si="60"/>
        <v>0.23366666666666669</v>
      </c>
      <c r="BA13" s="27">
        <v>5.7735026918962634E-4</v>
      </c>
      <c r="BB13" s="132">
        <f t="shared" si="16"/>
        <v>0.75477888730385168</v>
      </c>
      <c r="BC13" s="148">
        <f t="shared" si="17"/>
        <v>0.94347240915208619</v>
      </c>
      <c r="BD13" s="27" t="e">
        <v>#DIV/0!</v>
      </c>
      <c r="BE13" s="179" t="e">
        <f t="shared" si="18"/>
        <v>#DIV/0!</v>
      </c>
      <c r="BF13" s="23"/>
      <c r="BG13" s="136">
        <f t="shared" si="61"/>
        <v>0.23600000000000002</v>
      </c>
      <c r="BH13" s="35">
        <v>0</v>
      </c>
      <c r="BI13" s="132">
        <f t="shared" si="19"/>
        <v>0.76101694915254237</v>
      </c>
      <c r="BJ13" s="148">
        <f t="shared" si="20"/>
        <v>0.97386519944979377</v>
      </c>
      <c r="BK13" s="27" t="e">
        <v>#DIV/0!</v>
      </c>
      <c r="BL13" s="179" t="e">
        <f t="shared" si="21"/>
        <v>#DIV/0!</v>
      </c>
      <c r="BM13" s="17"/>
      <c r="BN13" s="42">
        <f t="shared" si="62"/>
        <v>0.23700000000000002</v>
      </c>
      <c r="BO13" s="27">
        <v>0</v>
      </c>
      <c r="BP13" s="132">
        <f t="shared" si="22"/>
        <v>0.76075949367088613</v>
      </c>
      <c r="BQ13" s="148">
        <f t="shared" si="23"/>
        <v>0.95693135935397045</v>
      </c>
      <c r="BR13" s="27" t="e">
        <v>#DIV/0!</v>
      </c>
      <c r="BS13" s="179" t="e">
        <f t="shared" si="24"/>
        <v>#DIV/0!</v>
      </c>
      <c r="BT13" s="139"/>
      <c r="BU13" s="42">
        <f t="shared" si="63"/>
        <v>0.23733333333333331</v>
      </c>
      <c r="BV13" s="27">
        <v>5.7735026918961029E-4</v>
      </c>
      <c r="BW13" s="132">
        <f t="shared" si="25"/>
        <v>0.76151685393258417</v>
      </c>
      <c r="BX13" s="148">
        <f t="shared" si="26"/>
        <v>0.95827725437415867</v>
      </c>
      <c r="BY13" s="27" t="e">
        <v>#DIV/0!</v>
      </c>
      <c r="BZ13" s="179" t="e">
        <f t="shared" si="27"/>
        <v>#DIV/0!</v>
      </c>
      <c r="CA13" s="23"/>
      <c r="CB13" s="55">
        <f>AVERAGE(BB13,BI13,BP13,BW13)</f>
        <v>0.75951804601496609</v>
      </c>
      <c r="CC13" s="26">
        <f>_xlfn.STDEV.S(BB13,BI13,BP13,BW13)</f>
        <v>3.1750465234853774E-3</v>
      </c>
      <c r="CD13" s="148">
        <f>AVERAGE(BC13,BJ13,BQ13,BX13)</f>
        <v>0.95813655558250233</v>
      </c>
      <c r="CE13" s="26">
        <f>_xlfn.STDEV.S(BC13,BJ13,BQ13,BX13)</f>
        <v>1.2435161472427184E-2</v>
      </c>
      <c r="CF13" s="148" t="e">
        <f>AVERAGE(BE13,BL13,BS13,BZ13)</f>
        <v>#DIV/0!</v>
      </c>
      <c r="CG13" s="183" t="e">
        <f>_xlfn.STDEV.S(BE13,BL13,BS13,BZ13)</f>
        <v>#DIV/0!</v>
      </c>
      <c r="CH13" s="53"/>
      <c r="CJ13">
        <v>3.0000000000000001E-3</v>
      </c>
      <c r="CP13">
        <v>96</v>
      </c>
      <c r="CQ13" s="42">
        <f t="shared" si="64"/>
        <v>0.25800000000000001</v>
      </c>
      <c r="CR13" s="27">
        <v>0</v>
      </c>
      <c r="CS13" s="132">
        <f t="shared" si="30"/>
        <v>0.77635658914728678</v>
      </c>
      <c r="CT13" s="148">
        <f t="shared" si="31"/>
        <v>1.0646492434663</v>
      </c>
      <c r="CU13" s="27" t="e">
        <v>#DIV/0!</v>
      </c>
      <c r="CV13" s="179" t="e">
        <f t="shared" si="32"/>
        <v>#DIV/0!</v>
      </c>
      <c r="CW13" s="23"/>
      <c r="CX13" s="136">
        <f t="shared" si="65"/>
        <v>0.25833333333333336</v>
      </c>
      <c r="CY13" s="35">
        <v>5.7735026918962634E-4</v>
      </c>
      <c r="CZ13" s="132">
        <f t="shared" si="33"/>
        <v>0.77935483870967748</v>
      </c>
      <c r="DA13" s="148">
        <f t="shared" si="34"/>
        <v>1.0616438356164386</v>
      </c>
      <c r="DB13" s="27" t="e">
        <v>#DIV/0!</v>
      </c>
      <c r="DC13" s="179" t="e">
        <f t="shared" si="35"/>
        <v>#DIV/0!</v>
      </c>
      <c r="DD13" s="148"/>
      <c r="DE13" s="42">
        <f t="shared" si="66"/>
        <v>0.26</v>
      </c>
      <c r="DF13" s="27">
        <v>0</v>
      </c>
      <c r="DG13" s="132">
        <f t="shared" si="36"/>
        <v>0.77653846153846162</v>
      </c>
      <c r="DH13" s="148">
        <f t="shared" si="37"/>
        <v>1.0670314637482901</v>
      </c>
      <c r="DI13" s="27" t="e">
        <v>#DIV/0!</v>
      </c>
      <c r="DJ13" s="179" t="e">
        <f t="shared" si="38"/>
        <v>#DIV/0!</v>
      </c>
      <c r="DK13" s="139"/>
      <c r="DL13" s="42">
        <f t="shared" si="67"/>
        <v>0.25966666666666666</v>
      </c>
      <c r="DM13" s="27">
        <v>5.7735026918962634E-4</v>
      </c>
      <c r="DN13" s="132">
        <f t="shared" si="39"/>
        <v>0.78356867779204109</v>
      </c>
      <c r="DO13" s="148">
        <f t="shared" si="40"/>
        <v>1.0685871056241427</v>
      </c>
      <c r="DP13" s="27" t="e">
        <v>#DIV/0!</v>
      </c>
      <c r="DQ13" s="179" t="e">
        <f t="shared" si="41"/>
        <v>#DIV/0!</v>
      </c>
      <c r="DR13" s="23"/>
      <c r="DS13" s="55">
        <f>AVERAGE(CS13,CZ13,DG13,DN13)</f>
        <v>0.77895464179686669</v>
      </c>
      <c r="DT13" s="26">
        <f>_xlfn.STDEV.S(CS13,CZ13,DG13,DN13)</f>
        <v>3.3683472873643279E-3</v>
      </c>
      <c r="DU13" s="148">
        <f>AVERAGE(CT13,DA13,DH13,DO13)</f>
        <v>1.0654779121137929</v>
      </c>
      <c r="DV13" s="26">
        <f>_xlfn.STDEV.S(CT13,DA13,DH13,DO13)</f>
        <v>3.0258575247772094E-3</v>
      </c>
      <c r="DW13" s="148" t="e">
        <f>AVERAGE(CV13,DC13,DJ13,DQ13)</f>
        <v>#DIV/0!</v>
      </c>
      <c r="DX13" s="183" t="e">
        <f>_xlfn.STDEV.S(CV13,DC13,DJ13,DQ13)</f>
        <v>#DIV/0!</v>
      </c>
      <c r="DY13" s="53"/>
      <c r="EA13">
        <v>2E-3</v>
      </c>
      <c r="EG13">
        <v>96</v>
      </c>
      <c r="EH13" s="42">
        <f t="shared" si="68"/>
        <v>0.28100000000000003</v>
      </c>
      <c r="EI13" s="27">
        <v>0</v>
      </c>
      <c r="EJ13" s="132">
        <f t="shared" si="44"/>
        <v>0.79786476868327394</v>
      </c>
      <c r="EK13" s="148">
        <f t="shared" si="45"/>
        <v>1.1469387755102043</v>
      </c>
      <c r="EL13" s="27" t="e">
        <v>#DIV/0!</v>
      </c>
      <c r="EM13" s="179" t="e">
        <f t="shared" si="46"/>
        <v>#DIV/0!</v>
      </c>
      <c r="EN13" s="23"/>
      <c r="EO13" s="136">
        <f t="shared" si="69"/>
        <v>0.28266666666666668</v>
      </c>
      <c r="EP13" s="35">
        <v>5.7735026918962634E-4</v>
      </c>
      <c r="EQ13" s="132">
        <f t="shared" si="47"/>
        <v>0.79551886792452831</v>
      </c>
      <c r="ER13" s="148">
        <f t="shared" si="48"/>
        <v>1.1490514905149052</v>
      </c>
      <c r="ES13" s="27" t="e">
        <v>#DIV/0!</v>
      </c>
      <c r="ET13" s="179" t="e">
        <f t="shared" si="49"/>
        <v>#DIV/0!</v>
      </c>
      <c r="EU13" s="23"/>
      <c r="EV13" s="42">
        <f t="shared" si="70"/>
        <v>0.27900000000000003</v>
      </c>
      <c r="EW13" s="27">
        <v>0</v>
      </c>
      <c r="EX13" s="132">
        <f t="shared" si="50"/>
        <v>0.79498207885304661</v>
      </c>
      <c r="EY13" s="148">
        <f t="shared" si="51"/>
        <v>1.1497252747252749</v>
      </c>
      <c r="EZ13" s="27" t="e">
        <v>#DIV/0!</v>
      </c>
      <c r="FA13" s="179" t="e">
        <f t="shared" si="52"/>
        <v>#DIV/0!</v>
      </c>
      <c r="FB13" s="139"/>
      <c r="FC13" s="42">
        <f t="shared" si="71"/>
        <v>0.28200000000000003</v>
      </c>
      <c r="FD13" s="27">
        <v>0</v>
      </c>
      <c r="FE13" s="132">
        <f t="shared" si="53"/>
        <v>0.79539007092198588</v>
      </c>
      <c r="FF13" s="148">
        <f t="shared" si="54"/>
        <v>1.1525885558583107</v>
      </c>
      <c r="FG13" s="27" t="e">
        <v>#DIV/0!</v>
      </c>
      <c r="FH13" s="179" t="e">
        <f t="shared" si="55"/>
        <v>#DIV/0!</v>
      </c>
      <c r="FI13" s="23"/>
      <c r="FJ13" s="55">
        <f>AVERAGE(EJ13,EQ13,EX13,FE13)</f>
        <v>0.79593894659570874</v>
      </c>
      <c r="FK13" s="26">
        <f>_xlfn.STDEV.S(EJ13,EQ13,EX13,FE13)</f>
        <v>1.3041110874316825E-3</v>
      </c>
      <c r="FL13" s="148">
        <f>AVERAGE(EK13,ER13,EY13,FF13)</f>
        <v>1.1495760241521737</v>
      </c>
      <c r="FM13" s="26">
        <f>_xlfn.STDEV.S(EK13,ER13,EY13,FF13)</f>
        <v>2.3329408443884102E-3</v>
      </c>
      <c r="FN13" s="148" t="e">
        <f>AVERAGE(EM13,ET13,FA13,FH13)</f>
        <v>#DIV/0!</v>
      </c>
      <c r="FO13" s="183" t="e">
        <f>_xlfn.STDEV.S(EM13,ET13,FA13,FH13)</f>
        <v>#DIV/0!</v>
      </c>
      <c r="FP13">
        <v>96</v>
      </c>
      <c r="FQ13" s="115">
        <f>AK13</f>
        <v>0.74915594999846524</v>
      </c>
      <c r="FR13" s="143">
        <f>AL13</f>
        <v>4.9897258559320435E-3</v>
      </c>
      <c r="FS13" s="139">
        <f>CB13</f>
        <v>0.75951804601496609</v>
      </c>
      <c r="FT13" s="16">
        <f>CC13</f>
        <v>3.1750465234853774E-3</v>
      </c>
      <c r="FU13" s="139">
        <f>DS13</f>
        <v>0.77895464179686669</v>
      </c>
      <c r="FV13" s="139">
        <f>DT13</f>
        <v>3.3683472873643279E-3</v>
      </c>
      <c r="FW13" s="139">
        <f>FJ13</f>
        <v>0.79593894659570874</v>
      </c>
      <c r="FX13" s="56">
        <f>FK13</f>
        <v>1.3041110874316825E-3</v>
      </c>
      <c r="FZ13">
        <v>96</v>
      </c>
      <c r="GA13" s="115">
        <f>AM13</f>
        <v>0.89895681614006251</v>
      </c>
      <c r="GB13" s="139">
        <f>AN13</f>
        <v>3.610629713647243E-3</v>
      </c>
      <c r="GC13" s="139">
        <f>CD13</f>
        <v>0.95813655558250233</v>
      </c>
      <c r="GD13" s="139">
        <f>CE13</f>
        <v>1.2435161472427184E-2</v>
      </c>
      <c r="GE13" s="139">
        <f>DU13</f>
        <v>1.0654779121137929</v>
      </c>
      <c r="GF13" s="139">
        <f>DV13</f>
        <v>3.0258575247772094E-3</v>
      </c>
      <c r="GG13" s="139">
        <f>FL13</f>
        <v>1.1495760241521737</v>
      </c>
      <c r="GH13" s="56">
        <f>FM13</f>
        <v>2.3329408443884102E-3</v>
      </c>
      <c r="GJ13">
        <v>96</v>
      </c>
      <c r="GK13" s="115" t="e">
        <f>AO13</f>
        <v>#DIV/0!</v>
      </c>
      <c r="GL13" s="139" t="e">
        <f>AP13</f>
        <v>#DIV/0!</v>
      </c>
      <c r="GM13" s="139" t="e">
        <f>CF13</f>
        <v>#DIV/0!</v>
      </c>
      <c r="GN13" s="139" t="e">
        <f>CG13</f>
        <v>#DIV/0!</v>
      </c>
      <c r="GO13" s="139" t="e">
        <f>DW13</f>
        <v>#DIV/0!</v>
      </c>
      <c r="GP13" s="139" t="e">
        <f>DX13</f>
        <v>#DIV/0!</v>
      </c>
      <c r="GQ13" s="139" t="e">
        <f>FN13</f>
        <v>#DIV/0!</v>
      </c>
      <c r="GR13" s="56" t="e">
        <f>FO13</f>
        <v>#DIV/0!</v>
      </c>
    </row>
    <row r="14" spans="1:200" x14ac:dyDescent="0.45">
      <c r="B14" s="12">
        <v>5.0000000000000001E-3</v>
      </c>
      <c r="H14">
        <v>120</v>
      </c>
      <c r="I14" s="42">
        <f t="shared" si="56"/>
        <v>0.216</v>
      </c>
      <c r="J14" s="27">
        <v>0</v>
      </c>
      <c r="K14" s="132">
        <f t="shared" si="0"/>
        <v>0.74490740740740735</v>
      </c>
      <c r="L14" s="148">
        <f t="shared" si="3"/>
        <v>0.89010989010989006</v>
      </c>
      <c r="M14" s="27" t="e">
        <v>#DIV/0!</v>
      </c>
      <c r="N14" s="179" t="e">
        <f t="shared" si="4"/>
        <v>#DIV/0!</v>
      </c>
      <c r="O14" s="23"/>
      <c r="P14" s="136">
        <f t="shared" si="57"/>
        <v>0.218</v>
      </c>
      <c r="Q14" s="35">
        <v>0</v>
      </c>
      <c r="R14" s="132">
        <f t="shared" si="5"/>
        <v>0.74082568807339455</v>
      </c>
      <c r="S14" s="148">
        <f t="shared" si="6"/>
        <v>0.88738127544097689</v>
      </c>
      <c r="T14" s="27" t="e">
        <v>#DIV/0!</v>
      </c>
      <c r="U14" s="179" t="e">
        <f t="shared" si="7"/>
        <v>#DIV/0!</v>
      </c>
      <c r="V14" s="23"/>
      <c r="W14" s="42">
        <f t="shared" si="58"/>
        <v>0.21966666666666668</v>
      </c>
      <c r="X14" s="27">
        <v>5.7735026918962634E-4</v>
      </c>
      <c r="Y14" s="132">
        <f t="shared" si="8"/>
        <v>0.75326251896813357</v>
      </c>
      <c r="Z14" s="148">
        <f t="shared" si="9"/>
        <v>0.89295392953929542</v>
      </c>
      <c r="AA14" s="27" t="e">
        <v>#DIV/0!</v>
      </c>
      <c r="AB14" s="179" t="e">
        <f t="shared" si="10"/>
        <v>#DIV/0!</v>
      </c>
      <c r="AC14" s="139"/>
      <c r="AD14" s="42">
        <f t="shared" si="59"/>
        <v>0.21966666666666668</v>
      </c>
      <c r="AE14" s="27">
        <v>5.7735026918962634E-4</v>
      </c>
      <c r="AF14" s="132">
        <f t="shared" si="11"/>
        <v>0.74916540212443095</v>
      </c>
      <c r="AG14" s="148">
        <f t="shared" si="12"/>
        <v>0.89538043478260876</v>
      </c>
      <c r="AH14" s="27" t="e">
        <v>#DIV/0!</v>
      </c>
      <c r="AI14" s="179" t="e">
        <f t="shared" si="13"/>
        <v>#DIV/0!</v>
      </c>
      <c r="AJ14" s="23"/>
      <c r="AK14" s="55">
        <f>AVERAGE(K14,R14,Y14,AF14)</f>
        <v>0.74704025414334163</v>
      </c>
      <c r="AL14" s="26">
        <f>_xlfn.STDEV.S(K14,R14,Y14,AF14)</f>
        <v>5.3666470018716526E-3</v>
      </c>
      <c r="AM14" s="148">
        <f>AVERAGE(L14,S14,Z14,AG14)</f>
        <v>0.89145638246819281</v>
      </c>
      <c r="AN14" s="26">
        <f>_xlfn.STDEV.S(L14,S14,Z14,AG14)</f>
        <v>3.4670050836744502E-3</v>
      </c>
      <c r="AO14" s="148" t="e">
        <f>AVERAGE(N14,U14,AB14,AI14)</f>
        <v>#DIV/0!</v>
      </c>
      <c r="AP14" s="183" t="e">
        <f>_xlfn.STDEV.S(N14,U14,AB14,AI14)</f>
        <v>#DIV/0!</v>
      </c>
      <c r="AQ14" s="54"/>
      <c r="AS14">
        <v>3.0000000000000001E-3</v>
      </c>
      <c r="AY14">
        <v>120</v>
      </c>
      <c r="AZ14" s="42">
        <f t="shared" si="60"/>
        <v>0.23466666666666669</v>
      </c>
      <c r="BA14" s="27">
        <v>5.7735026918962634E-4</v>
      </c>
      <c r="BB14" s="132">
        <f t="shared" si="16"/>
        <v>0.75582386363636367</v>
      </c>
      <c r="BC14" s="148">
        <f t="shared" si="17"/>
        <v>0.94751009421265153</v>
      </c>
      <c r="BD14" s="27" t="e">
        <v>#DIV/0!</v>
      </c>
      <c r="BE14" s="179" t="e">
        <f t="shared" si="18"/>
        <v>#DIV/0!</v>
      </c>
      <c r="BF14" s="23"/>
      <c r="BG14" s="136">
        <f t="shared" si="61"/>
        <v>0.23500000000000001</v>
      </c>
      <c r="BH14" s="35">
        <v>0</v>
      </c>
      <c r="BI14" s="132">
        <f t="shared" si="19"/>
        <v>0.76</v>
      </c>
      <c r="BJ14" s="148">
        <f t="shared" si="20"/>
        <v>0.96973865199449805</v>
      </c>
      <c r="BK14" s="27" t="e">
        <v>#DIV/0!</v>
      </c>
      <c r="BL14" s="179" t="e">
        <f t="shared" si="21"/>
        <v>#DIV/0!</v>
      </c>
      <c r="BM14" s="17"/>
      <c r="BN14" s="42">
        <f t="shared" si="62"/>
        <v>0.23799999999999999</v>
      </c>
      <c r="BO14" s="27">
        <v>0</v>
      </c>
      <c r="BP14" s="132">
        <f t="shared" si="22"/>
        <v>0.7617647058823529</v>
      </c>
      <c r="BQ14" s="148">
        <f t="shared" si="23"/>
        <v>0.96096904441453557</v>
      </c>
      <c r="BR14" s="27" t="e">
        <v>#DIV/0!</v>
      </c>
      <c r="BS14" s="179" t="e">
        <f t="shared" si="24"/>
        <v>#DIV/0!</v>
      </c>
      <c r="BT14" s="139"/>
      <c r="BU14" s="42">
        <f t="shared" si="63"/>
        <v>0.23666666666666669</v>
      </c>
      <c r="BV14" s="27">
        <v>5.7735026918962634E-4</v>
      </c>
      <c r="BW14" s="132">
        <f t="shared" si="25"/>
        <v>0.76084507042253535</v>
      </c>
      <c r="BX14" s="148">
        <f t="shared" si="26"/>
        <v>0.955585464333782</v>
      </c>
      <c r="BY14" s="27" t="e">
        <v>#DIV/0!</v>
      </c>
      <c r="BZ14" s="179" t="e">
        <f t="shared" si="27"/>
        <v>#DIV/0!</v>
      </c>
      <c r="CA14" s="23"/>
      <c r="CB14" s="55">
        <f>AVERAGE(BB14,BI14,BP14,BW14)</f>
        <v>0.75960840998531287</v>
      </c>
      <c r="CC14" s="26">
        <f>_xlfn.STDEV.S(BB14,BI14,BP14,BW14)</f>
        <v>2.6239331063329578E-3</v>
      </c>
      <c r="CD14" s="148">
        <f>AVERAGE(BC14,BJ14,BQ14,BX14)</f>
        <v>0.95845081373886676</v>
      </c>
      <c r="CE14" s="26">
        <f>_xlfn.STDEV.S(BC14,BJ14,BQ14,BX14)</f>
        <v>9.3392781517220632E-3</v>
      </c>
      <c r="CF14" s="148" t="e">
        <f>AVERAGE(BE14,BL14,BS14,BZ14)</f>
        <v>#DIV/0!</v>
      </c>
      <c r="CG14" s="183" t="e">
        <f>_xlfn.STDEV.S(BE14,BL14,BS14,BZ14)</f>
        <v>#DIV/0!</v>
      </c>
      <c r="CH14" s="53"/>
      <c r="CJ14">
        <v>3.0000000000000001E-3</v>
      </c>
      <c r="CP14">
        <v>120</v>
      </c>
      <c r="CQ14" s="42">
        <f t="shared" si="64"/>
        <v>0.25866666666666666</v>
      </c>
      <c r="CR14" s="27">
        <v>5.7735026918962634E-4</v>
      </c>
      <c r="CS14" s="132">
        <f t="shared" si="30"/>
        <v>0.77693298969072166</v>
      </c>
      <c r="CT14" s="148">
        <f t="shared" si="31"/>
        <v>1.0674002751031637</v>
      </c>
      <c r="CU14" s="27" t="e">
        <v>#DIV/0!</v>
      </c>
      <c r="CV14" s="179" t="e">
        <f t="shared" si="32"/>
        <v>#DIV/0!</v>
      </c>
      <c r="CW14" s="23"/>
      <c r="CX14" s="136">
        <f t="shared" si="65"/>
        <v>0.25900000000000001</v>
      </c>
      <c r="CY14" s="35">
        <v>0</v>
      </c>
      <c r="CZ14" s="132">
        <f t="shared" si="33"/>
        <v>0.77992277992277992</v>
      </c>
      <c r="DA14" s="148">
        <f t="shared" si="34"/>
        <v>1.0643835616438357</v>
      </c>
      <c r="DB14" s="27" t="e">
        <v>#DIV/0!</v>
      </c>
      <c r="DC14" s="179" t="e">
        <f t="shared" si="35"/>
        <v>#DIV/0!</v>
      </c>
      <c r="DD14" s="148"/>
      <c r="DE14" s="42">
        <f t="shared" si="66"/>
        <v>0.26</v>
      </c>
      <c r="DF14" s="27">
        <v>0</v>
      </c>
      <c r="DG14" s="132">
        <f t="shared" si="36"/>
        <v>0.77653846153846162</v>
      </c>
      <c r="DH14" s="148">
        <f t="shared" si="37"/>
        <v>1.0670314637482901</v>
      </c>
      <c r="DI14" s="27" t="e">
        <v>#DIV/0!</v>
      </c>
      <c r="DJ14" s="179" t="e">
        <f t="shared" si="38"/>
        <v>#DIV/0!</v>
      </c>
      <c r="DK14" s="139"/>
      <c r="DL14" s="42">
        <f t="shared" si="67"/>
        <v>0.25966666666666666</v>
      </c>
      <c r="DM14" s="27">
        <v>5.7735026918962634E-4</v>
      </c>
      <c r="DN14" s="132">
        <f t="shared" si="39"/>
        <v>0.78356867779204109</v>
      </c>
      <c r="DO14" s="148">
        <f t="shared" si="40"/>
        <v>1.0685871056241427</v>
      </c>
      <c r="DP14" s="27" t="e">
        <v>#DIV/0!</v>
      </c>
      <c r="DQ14" s="179" t="e">
        <f t="shared" si="41"/>
        <v>#DIV/0!</v>
      </c>
      <c r="DR14" s="23"/>
      <c r="DS14" s="55">
        <f>AVERAGE(CS14,CZ14,DG14,DN14)</f>
        <v>0.77924072723600102</v>
      </c>
      <c r="DT14" s="26">
        <f>_xlfn.STDEV.S(CS14,CZ14,DG14,DN14)</f>
        <v>3.2570049821402866E-3</v>
      </c>
      <c r="DU14" s="148">
        <f>AVERAGE(CT14,DA14,DH14,DO14)</f>
        <v>1.066850601529858</v>
      </c>
      <c r="DV14" s="26">
        <f>_xlfn.STDEV.S(CT14,DA14,DH14,DO14)</f>
        <v>1.7735636862861871E-3</v>
      </c>
      <c r="DW14" s="148" t="e">
        <f>AVERAGE(CV14,DC14,DJ14,DQ14)</f>
        <v>#DIV/0!</v>
      </c>
      <c r="DX14" s="183" t="e">
        <f>_xlfn.STDEV.S(CV14,DC14,DJ14,DQ14)</f>
        <v>#DIV/0!</v>
      </c>
      <c r="DY14" s="53"/>
      <c r="EA14">
        <v>2E-3</v>
      </c>
      <c r="EG14">
        <v>120</v>
      </c>
      <c r="EH14" s="42">
        <f t="shared" si="68"/>
        <v>0.28133333333333338</v>
      </c>
      <c r="EI14" s="27">
        <v>5.7735026918962634E-4</v>
      </c>
      <c r="EJ14" s="132">
        <f t="shared" si="44"/>
        <v>0.79810426540284363</v>
      </c>
      <c r="EK14" s="148">
        <f t="shared" si="45"/>
        <v>1.1482993197278915</v>
      </c>
      <c r="EL14" s="27" t="e">
        <v>#DIV/0!</v>
      </c>
      <c r="EM14" s="179" t="e">
        <f t="shared" si="46"/>
        <v>#DIV/0!</v>
      </c>
      <c r="EN14" s="23"/>
      <c r="EO14" s="136">
        <f t="shared" si="69"/>
        <v>0.28300000000000003</v>
      </c>
      <c r="EP14" s="35">
        <v>0</v>
      </c>
      <c r="EQ14" s="132">
        <f t="shared" si="47"/>
        <v>0.79575971731448769</v>
      </c>
      <c r="ER14" s="148">
        <f t="shared" si="48"/>
        <v>1.1504065040650409</v>
      </c>
      <c r="ES14" s="27" t="e">
        <v>#DIV/0!</v>
      </c>
      <c r="ET14" s="179" t="e">
        <f t="shared" si="49"/>
        <v>#DIV/0!</v>
      </c>
      <c r="EU14" s="23"/>
      <c r="EV14" s="42">
        <f t="shared" si="70"/>
        <v>0.27700000000000002</v>
      </c>
      <c r="EW14" s="27">
        <v>0</v>
      </c>
      <c r="EX14" s="132">
        <f t="shared" si="50"/>
        <v>0.79350180505415169</v>
      </c>
      <c r="EY14" s="148">
        <f t="shared" si="51"/>
        <v>1.1414835164835166</v>
      </c>
      <c r="EZ14" s="27" t="e">
        <v>#DIV/0!</v>
      </c>
      <c r="FA14" s="179" t="e">
        <f t="shared" si="52"/>
        <v>#DIV/0!</v>
      </c>
      <c r="FB14" s="139"/>
      <c r="FC14" s="42">
        <f t="shared" si="71"/>
        <v>0.28000000000000003</v>
      </c>
      <c r="FD14" s="27">
        <v>0</v>
      </c>
      <c r="FE14" s="132">
        <f t="shared" si="53"/>
        <v>0.79392857142857143</v>
      </c>
      <c r="FF14" s="148">
        <f t="shared" si="54"/>
        <v>1.1444141689373297</v>
      </c>
      <c r="FG14" s="27" t="e">
        <v>#DIV/0!</v>
      </c>
      <c r="FH14" s="179" t="e">
        <f t="shared" si="55"/>
        <v>#DIV/0!</v>
      </c>
      <c r="FI14" s="23"/>
      <c r="FJ14" s="55">
        <f>AVERAGE(EJ14,EQ14,EX14,FE14)</f>
        <v>0.79532358980001361</v>
      </c>
      <c r="FK14" s="26">
        <f>_xlfn.STDEV.S(EJ14,EQ14,EX14,FE14)</f>
        <v>2.0966115467560037E-3</v>
      </c>
      <c r="FL14" s="148">
        <f>AVERAGE(EK14,ER14,EY14,FF14)</f>
        <v>1.1461508773034446</v>
      </c>
      <c r="FM14" s="26">
        <f>_xlfn.STDEV.S(EK14,ER14,EY14,FF14)</f>
        <v>3.9802251593559074E-3</v>
      </c>
      <c r="FN14" s="148" t="e">
        <f>AVERAGE(EM14,ET14,FA14,FH14)</f>
        <v>#DIV/0!</v>
      </c>
      <c r="FO14" s="183" t="e">
        <f>_xlfn.STDEV.S(EM14,ET14,FA14,FH14)</f>
        <v>#DIV/0!</v>
      </c>
      <c r="FP14">
        <v>120</v>
      </c>
      <c r="FQ14" s="115">
        <f>AK14</f>
        <v>0.74704025414334163</v>
      </c>
      <c r="FR14" s="143">
        <f>AL14</f>
        <v>5.3666470018716526E-3</v>
      </c>
      <c r="FS14" s="139">
        <f>CB14</f>
        <v>0.75960840998531287</v>
      </c>
      <c r="FT14" s="16">
        <f>CC14</f>
        <v>2.6239331063329578E-3</v>
      </c>
      <c r="FU14" s="139">
        <f>DS14</f>
        <v>0.77924072723600102</v>
      </c>
      <c r="FV14" s="139">
        <f>DT14</f>
        <v>3.2570049821402866E-3</v>
      </c>
      <c r="FW14" s="139">
        <f>FJ14</f>
        <v>0.79532358980001361</v>
      </c>
      <c r="FX14" s="56">
        <f>FK14</f>
        <v>2.0966115467560037E-3</v>
      </c>
      <c r="FZ14">
        <v>120</v>
      </c>
      <c r="GA14" s="115">
        <f>AM14</f>
        <v>0.89145638246819281</v>
      </c>
      <c r="GB14" s="139">
        <f>AN14</f>
        <v>3.4670050836744502E-3</v>
      </c>
      <c r="GC14" s="139">
        <f>CD14</f>
        <v>0.95845081373886676</v>
      </c>
      <c r="GD14" s="139">
        <f>CE14</f>
        <v>9.3392781517220632E-3</v>
      </c>
      <c r="GE14" s="139">
        <f>DU14</f>
        <v>1.066850601529858</v>
      </c>
      <c r="GF14" s="139">
        <f>DV14</f>
        <v>1.7735636862861871E-3</v>
      </c>
      <c r="GG14" s="139">
        <f>FL14</f>
        <v>1.1461508773034446</v>
      </c>
      <c r="GH14" s="56">
        <f>FM14</f>
        <v>3.9802251593559074E-3</v>
      </c>
      <c r="GJ14">
        <v>120</v>
      </c>
      <c r="GK14" s="115" t="e">
        <f>AO14</f>
        <v>#DIV/0!</v>
      </c>
      <c r="GL14" s="139" t="e">
        <f>AP14</f>
        <v>#DIV/0!</v>
      </c>
      <c r="GM14" s="139" t="e">
        <f>CF14</f>
        <v>#DIV/0!</v>
      </c>
      <c r="GN14" s="139" t="e">
        <f>CG14</f>
        <v>#DIV/0!</v>
      </c>
      <c r="GO14" s="139" t="e">
        <f>DW14</f>
        <v>#DIV/0!</v>
      </c>
      <c r="GP14" s="139" t="e">
        <f>DX14</f>
        <v>#DIV/0!</v>
      </c>
      <c r="GQ14" s="139" t="e">
        <f>FN14</f>
        <v>#DIV/0!</v>
      </c>
      <c r="GR14" s="56" t="e">
        <f>FO14</f>
        <v>#DIV/0!</v>
      </c>
    </row>
    <row r="15" spans="1:200" x14ac:dyDescent="0.45">
      <c r="H15">
        <v>144</v>
      </c>
      <c r="I15" s="42">
        <f t="shared" si="56"/>
        <v>0.216</v>
      </c>
      <c r="J15" s="27">
        <v>0</v>
      </c>
      <c r="K15" s="132">
        <f t="shared" si="0"/>
        <v>0.74490740740740735</v>
      </c>
      <c r="L15" s="148">
        <f t="shared" si="3"/>
        <v>0.89010989010989006</v>
      </c>
      <c r="M15" s="27" t="e">
        <v>#DIV/0!</v>
      </c>
      <c r="N15" s="179" t="e">
        <f t="shared" si="4"/>
        <v>#DIV/0!</v>
      </c>
      <c r="O15" s="23"/>
      <c r="P15" s="136">
        <f t="shared" si="57"/>
        <v>0.218</v>
      </c>
      <c r="Q15" s="35">
        <v>0</v>
      </c>
      <c r="R15" s="132">
        <f t="shared" si="5"/>
        <v>0.74082568807339455</v>
      </c>
      <c r="S15" s="148">
        <f t="shared" si="6"/>
        <v>0.88738127544097689</v>
      </c>
      <c r="T15" s="27" t="e">
        <v>#DIV/0!</v>
      </c>
      <c r="U15" s="179" t="e">
        <f t="shared" si="7"/>
        <v>#DIV/0!</v>
      </c>
      <c r="V15" s="23"/>
      <c r="W15" s="42">
        <f t="shared" si="58"/>
        <v>0.21966666666666668</v>
      </c>
      <c r="X15" s="27">
        <v>5.7735026918962634E-4</v>
      </c>
      <c r="Y15" s="132">
        <f t="shared" si="8"/>
        <v>0.75326251896813357</v>
      </c>
      <c r="Z15" s="148">
        <f t="shared" si="9"/>
        <v>0.89295392953929542</v>
      </c>
      <c r="AA15" s="27" t="e">
        <v>#DIV/0!</v>
      </c>
      <c r="AB15" s="179" t="e">
        <f t="shared" si="10"/>
        <v>#DIV/0!</v>
      </c>
      <c r="AC15" s="139"/>
      <c r="AD15" s="42">
        <f t="shared" si="59"/>
        <v>0.221</v>
      </c>
      <c r="AE15" s="27">
        <v>0</v>
      </c>
      <c r="AF15" s="132">
        <f t="shared" si="11"/>
        <v>0.75067873303167421</v>
      </c>
      <c r="AG15" s="148">
        <f t="shared" si="12"/>
        <v>0.90081521739130443</v>
      </c>
      <c r="AH15" s="27" t="e">
        <v>#DIV/0!</v>
      </c>
      <c r="AI15" s="179" t="e">
        <f t="shared" si="13"/>
        <v>#DIV/0!</v>
      </c>
      <c r="AJ15" s="23"/>
      <c r="AK15" s="55">
        <f>AVERAGE(K15,R15,Y15,AF15)</f>
        <v>0.74741858687015239</v>
      </c>
      <c r="AL15" s="26">
        <f>_xlfn.STDEV.S(K15,R15,Y15,AF15)</f>
        <v>5.6140428747532599E-3</v>
      </c>
      <c r="AM15" s="148">
        <f>AVERAGE(L15,S15,Z15,AG15)</f>
        <v>0.89281507812036676</v>
      </c>
      <c r="AN15" s="26">
        <f>_xlfn.STDEV.S(L15,S15,Z15,AG15)</f>
        <v>5.7984412216131875E-3</v>
      </c>
      <c r="AO15" s="148" t="e">
        <f>AVERAGE(N15,U15,AB15,AI15)</f>
        <v>#DIV/0!</v>
      </c>
      <c r="AP15" s="183" t="e">
        <f>_xlfn.STDEV.S(N15,U15,AB15,AI15)</f>
        <v>#DIV/0!</v>
      </c>
      <c r="AQ15" s="54"/>
      <c r="AY15">
        <v>144</v>
      </c>
      <c r="AZ15" s="42">
        <f t="shared" si="60"/>
        <v>0.23300000000000001</v>
      </c>
      <c r="BA15" s="27">
        <v>0</v>
      </c>
      <c r="BB15" s="132">
        <f t="shared" si="16"/>
        <v>0.75407725321888419</v>
      </c>
      <c r="BC15" s="148">
        <f t="shared" si="17"/>
        <v>0.94078061911170929</v>
      </c>
      <c r="BD15" s="27" t="e">
        <v>#DIV/0!</v>
      </c>
      <c r="BE15" s="179" t="e">
        <f t="shared" si="18"/>
        <v>#DIV/0!</v>
      </c>
      <c r="BF15" s="23"/>
      <c r="BG15" s="182">
        <f t="shared" si="61"/>
        <v>0.23500000000000001</v>
      </c>
      <c r="BH15" s="142">
        <v>0</v>
      </c>
      <c r="BI15" s="133">
        <f t="shared" si="19"/>
        <v>0.76</v>
      </c>
      <c r="BJ15" s="131">
        <f t="shared" si="20"/>
        <v>0.96973865199449805</v>
      </c>
      <c r="BK15" s="111" t="e">
        <v>#DIV/0!</v>
      </c>
      <c r="BL15" s="181" t="e">
        <f t="shared" si="21"/>
        <v>#DIV/0!</v>
      </c>
      <c r="BM15" s="17"/>
      <c r="BN15" s="42">
        <f t="shared" si="62"/>
        <v>0.23700000000000002</v>
      </c>
      <c r="BO15" s="27">
        <v>0</v>
      </c>
      <c r="BP15" s="132">
        <f t="shared" si="22"/>
        <v>0.76075949367088613</v>
      </c>
      <c r="BQ15" s="148">
        <f t="shared" si="23"/>
        <v>0.95693135935397045</v>
      </c>
      <c r="BR15" s="27" t="e">
        <v>#DIV/0!</v>
      </c>
      <c r="BS15" s="179" t="e">
        <f t="shared" si="24"/>
        <v>#DIV/0!</v>
      </c>
      <c r="BT15" s="139"/>
      <c r="BU15" s="42">
        <f t="shared" si="63"/>
        <v>0.23600000000000002</v>
      </c>
      <c r="BV15" s="27">
        <v>0</v>
      </c>
      <c r="BW15" s="132">
        <f t="shared" si="25"/>
        <v>0.76016949152542368</v>
      </c>
      <c r="BX15" s="148">
        <f t="shared" si="26"/>
        <v>0.9528936742934051</v>
      </c>
      <c r="BY15" s="27" t="e">
        <v>#DIV/0!</v>
      </c>
      <c r="BZ15" s="179" t="e">
        <f t="shared" si="27"/>
        <v>#DIV/0!</v>
      </c>
      <c r="CA15" s="23"/>
      <c r="CB15" s="55">
        <f>AVERAGE(BB15,BI15,BP15,BW15)</f>
        <v>0.75875155960379848</v>
      </c>
      <c r="CC15" s="26">
        <f>_xlfn.STDEV.S(BB15,BI15,BP15,BW15)</f>
        <v>3.1331599467126479E-3</v>
      </c>
      <c r="CD15" s="148">
        <f>AVERAGE(BC15,BJ15,BQ15,BX15)</f>
        <v>0.95508607618839569</v>
      </c>
      <c r="CE15" s="26">
        <f>_xlfn.STDEV.S(BC15,BJ15,BQ15,BX15)</f>
        <v>1.1938115093497868E-2</v>
      </c>
      <c r="CF15" s="148" t="e">
        <f>AVERAGE(BE15,BL15,BS15,BZ15)</f>
        <v>#DIV/0!</v>
      </c>
      <c r="CG15" s="183" t="e">
        <f>_xlfn.STDEV.S(BE15,BL15,BS15,BZ15)</f>
        <v>#DIV/0!</v>
      </c>
      <c r="CH15" s="53"/>
      <c r="CP15">
        <v>144</v>
      </c>
      <c r="CQ15" s="42">
        <f t="shared" si="64"/>
        <v>0.25800000000000001</v>
      </c>
      <c r="CR15" s="27">
        <v>0</v>
      </c>
      <c r="CS15" s="132">
        <f t="shared" si="30"/>
        <v>0.77635658914728678</v>
      </c>
      <c r="CT15" s="148">
        <f t="shared" si="31"/>
        <v>1.0646492434663</v>
      </c>
      <c r="CU15" s="27" t="e">
        <v>#DIV/0!</v>
      </c>
      <c r="CV15" s="179" t="e">
        <f t="shared" si="32"/>
        <v>#DIV/0!</v>
      </c>
      <c r="CW15" s="23"/>
      <c r="CX15" s="136">
        <f t="shared" si="65"/>
        <v>0.25800000000000001</v>
      </c>
      <c r="CY15" s="35">
        <v>0</v>
      </c>
      <c r="CZ15" s="132">
        <f t="shared" si="33"/>
        <v>0.77906976744186052</v>
      </c>
      <c r="DA15" s="148">
        <f t="shared" si="34"/>
        <v>1.0602739726027399</v>
      </c>
      <c r="DB15" s="27" t="e">
        <v>#DIV/0!</v>
      </c>
      <c r="DC15" s="179" t="e">
        <f t="shared" si="35"/>
        <v>#DIV/0!</v>
      </c>
      <c r="DD15" s="148"/>
      <c r="DE15" s="42">
        <f t="shared" si="66"/>
        <v>0.26</v>
      </c>
      <c r="DF15" s="27">
        <v>0</v>
      </c>
      <c r="DG15" s="132">
        <f t="shared" si="36"/>
        <v>0.77653846153846162</v>
      </c>
      <c r="DH15" s="148">
        <f t="shared" si="37"/>
        <v>1.0670314637482901</v>
      </c>
      <c r="DI15" s="27" t="e">
        <v>#DIV/0!</v>
      </c>
      <c r="DJ15" s="179" t="e">
        <f t="shared" si="38"/>
        <v>#DIV/0!</v>
      </c>
      <c r="DK15" s="139"/>
      <c r="DL15" s="42">
        <f t="shared" si="67"/>
        <v>0.26066666666666666</v>
      </c>
      <c r="DM15" s="27">
        <v>5.7735026918962634E-4</v>
      </c>
      <c r="DN15" s="132">
        <f t="shared" si="39"/>
        <v>0.78439897698209715</v>
      </c>
      <c r="DO15" s="148">
        <f t="shared" si="40"/>
        <v>1.0727023319615911</v>
      </c>
      <c r="DP15" s="27" t="e">
        <v>#DIV/0!</v>
      </c>
      <c r="DQ15" s="179" t="e">
        <f t="shared" si="41"/>
        <v>#DIV/0!</v>
      </c>
      <c r="DR15" s="23"/>
      <c r="DS15" s="55">
        <f>AVERAGE(CS15,CZ15,DG15,DN15)</f>
        <v>0.77909094877742646</v>
      </c>
      <c r="DT15" s="26">
        <f>_xlfn.STDEV.S(CS15,CZ15,DG15,DN15)</f>
        <v>3.7491121510108616E-3</v>
      </c>
      <c r="DU15" s="148">
        <f>AVERAGE(CT15,DA15,DH15,DO15)</f>
        <v>1.0661642529447302</v>
      </c>
      <c r="DV15" s="26">
        <f>_xlfn.STDEV.S(CT15,DA15,DH15,DO15)</f>
        <v>5.1797422083696698E-3</v>
      </c>
      <c r="DW15" s="148" t="e">
        <f>AVERAGE(CV15,DC15,DJ15,DQ15)</f>
        <v>#DIV/0!</v>
      </c>
      <c r="DX15" s="183" t="e">
        <f>_xlfn.STDEV.S(CV15,DC15,DJ15,DQ15)</f>
        <v>#DIV/0!</v>
      </c>
      <c r="DY15" s="53"/>
      <c r="EG15">
        <v>144</v>
      </c>
      <c r="EH15" s="42">
        <f t="shared" si="68"/>
        <v>0.28100000000000003</v>
      </c>
      <c r="EI15" s="27">
        <v>0</v>
      </c>
      <c r="EJ15" s="132">
        <f t="shared" si="44"/>
        <v>0.79786476868327394</v>
      </c>
      <c r="EK15" s="148">
        <f t="shared" si="45"/>
        <v>1.1469387755102043</v>
      </c>
      <c r="EL15" s="27" t="e">
        <v>#DIV/0!</v>
      </c>
      <c r="EM15" s="179" t="e">
        <f t="shared" si="46"/>
        <v>#DIV/0!</v>
      </c>
      <c r="EN15" s="23"/>
      <c r="EO15" s="136">
        <f t="shared" si="69"/>
        <v>0.28300000000000003</v>
      </c>
      <c r="EP15" s="35">
        <v>0</v>
      </c>
      <c r="EQ15" s="132">
        <f t="shared" si="47"/>
        <v>0.79575971731448769</v>
      </c>
      <c r="ER15" s="148">
        <f t="shared" si="48"/>
        <v>1.1504065040650409</v>
      </c>
      <c r="ES15" s="27" t="e">
        <v>#DIV/0!</v>
      </c>
      <c r="ET15" s="179" t="e">
        <f t="shared" si="49"/>
        <v>#DIV/0!</v>
      </c>
      <c r="EU15" s="23"/>
      <c r="EV15" s="42">
        <f t="shared" si="70"/>
        <v>0.27633333333333338</v>
      </c>
      <c r="EW15" s="27">
        <v>5.7735026918962634E-4</v>
      </c>
      <c r="EX15" s="132">
        <f t="shared" si="50"/>
        <v>0.79300361881785286</v>
      </c>
      <c r="EY15" s="148">
        <f t="shared" si="51"/>
        <v>1.1387362637362639</v>
      </c>
      <c r="EZ15" s="27" t="e">
        <v>#DIV/0!</v>
      </c>
      <c r="FA15" s="179" t="e">
        <f t="shared" si="52"/>
        <v>#DIV/0!</v>
      </c>
      <c r="FB15" s="139"/>
      <c r="FC15" s="42">
        <f t="shared" si="71"/>
        <v>0.28000000000000003</v>
      </c>
      <c r="FD15" s="27">
        <v>0</v>
      </c>
      <c r="FE15" s="132">
        <f t="shared" si="53"/>
        <v>0.79392857142857143</v>
      </c>
      <c r="FF15" s="148">
        <f t="shared" si="54"/>
        <v>1.1444141689373297</v>
      </c>
      <c r="FG15" s="27" t="e">
        <v>#DIV/0!</v>
      </c>
      <c r="FH15" s="179" t="e">
        <f t="shared" si="55"/>
        <v>#DIV/0!</v>
      </c>
      <c r="FI15" s="23"/>
      <c r="FJ15" s="55">
        <f>AVERAGE(EJ15,EQ15,EX15,FE15)</f>
        <v>0.79513916906104654</v>
      </c>
      <c r="FK15" s="26">
        <f>_xlfn.STDEV.S(EJ15,EQ15,EX15,FE15)</f>
        <v>2.1478745233752933E-3</v>
      </c>
      <c r="FL15" s="148">
        <f>AVERAGE(EK15,ER15,EY15,FF15)</f>
        <v>1.1451239280622096</v>
      </c>
      <c r="FM15" s="26">
        <f>_xlfn.STDEV.S(EK15,ER15,EY15,FF15)</f>
        <v>4.9161398827905272E-3</v>
      </c>
      <c r="FN15" s="148" t="e">
        <f>AVERAGE(EM15,ET15,FA15,FH15)</f>
        <v>#DIV/0!</v>
      </c>
      <c r="FO15" s="183" t="e">
        <f>_xlfn.STDEV.S(EM15,ET15,FA15,FH15)</f>
        <v>#DIV/0!</v>
      </c>
      <c r="FP15">
        <v>144</v>
      </c>
      <c r="FQ15" s="115">
        <f>AK15</f>
        <v>0.74741858687015239</v>
      </c>
      <c r="FR15" s="143">
        <f>AL15</f>
        <v>5.6140428747532599E-3</v>
      </c>
      <c r="FS15" s="139">
        <f>CB15</f>
        <v>0.75875155960379848</v>
      </c>
      <c r="FT15" s="16">
        <f>CC15</f>
        <v>3.1331599467126479E-3</v>
      </c>
      <c r="FU15" s="139">
        <f>DS15</f>
        <v>0.77909094877742646</v>
      </c>
      <c r="FV15" s="139">
        <f>DT15</f>
        <v>3.7491121510108616E-3</v>
      </c>
      <c r="FW15" s="139">
        <f>FJ15</f>
        <v>0.79513916906104654</v>
      </c>
      <c r="FX15" s="56">
        <f>FK15</f>
        <v>2.1478745233752933E-3</v>
      </c>
      <c r="FZ15">
        <v>144</v>
      </c>
      <c r="GA15" s="115">
        <f>AM15</f>
        <v>0.89281507812036676</v>
      </c>
      <c r="GB15" s="139">
        <f>AN15</f>
        <v>5.7984412216131875E-3</v>
      </c>
      <c r="GC15" s="139">
        <f>CD15</f>
        <v>0.95508607618839569</v>
      </c>
      <c r="GD15" s="139">
        <f>CE15</f>
        <v>1.1938115093497868E-2</v>
      </c>
      <c r="GE15" s="139">
        <f>DU15</f>
        <v>1.0661642529447302</v>
      </c>
      <c r="GF15" s="139">
        <f>DV15</f>
        <v>5.1797422083696698E-3</v>
      </c>
      <c r="GG15" s="139">
        <f>FL15</f>
        <v>1.1451239280622096</v>
      </c>
      <c r="GH15" s="56">
        <f>FM15</f>
        <v>4.9161398827905272E-3</v>
      </c>
      <c r="GJ15">
        <v>144</v>
      </c>
      <c r="GK15" s="115" t="e">
        <f>AO15</f>
        <v>#DIV/0!</v>
      </c>
      <c r="GL15" s="139" t="e">
        <f>AP15</f>
        <v>#DIV/0!</v>
      </c>
      <c r="GM15" s="139" t="e">
        <f>CF15</f>
        <v>#DIV/0!</v>
      </c>
      <c r="GN15" s="139" t="e">
        <f>CG15</f>
        <v>#DIV/0!</v>
      </c>
      <c r="GO15" s="139" t="e">
        <f>DW15</f>
        <v>#DIV/0!</v>
      </c>
      <c r="GP15" s="139" t="e">
        <f>DX15</f>
        <v>#DIV/0!</v>
      </c>
      <c r="GQ15" s="139" t="e">
        <f>FN15</f>
        <v>#DIV/0!</v>
      </c>
      <c r="GR15" s="56" t="e">
        <f>FO15</f>
        <v>#DIV/0!</v>
      </c>
    </row>
    <row r="16" spans="1:200" x14ac:dyDescent="0.45">
      <c r="H16">
        <v>168</v>
      </c>
      <c r="I16" s="180">
        <f t="shared" si="56"/>
        <v>0.216</v>
      </c>
      <c r="J16" s="111">
        <v>0</v>
      </c>
      <c r="K16" s="133">
        <f t="shared" si="0"/>
        <v>0.74490740740740735</v>
      </c>
      <c r="L16" s="131">
        <f t="shared" si="3"/>
        <v>0.89010989010989006</v>
      </c>
      <c r="M16" s="111" t="e">
        <v>#DIV/0!</v>
      </c>
      <c r="N16" s="181" t="e">
        <f t="shared" si="4"/>
        <v>#DIV/0!</v>
      </c>
      <c r="O16" s="23"/>
      <c r="P16" s="182">
        <f t="shared" si="57"/>
        <v>0.218</v>
      </c>
      <c r="Q16" s="142">
        <v>0</v>
      </c>
      <c r="R16" s="133">
        <f t="shared" si="5"/>
        <v>0.74082568807339455</v>
      </c>
      <c r="S16" s="131">
        <f t="shared" si="6"/>
        <v>0.88738127544097689</v>
      </c>
      <c r="T16" s="111" t="e">
        <v>#DIV/0!</v>
      </c>
      <c r="U16" s="181" t="e">
        <f t="shared" si="7"/>
        <v>#DIV/0!</v>
      </c>
      <c r="V16" s="23"/>
      <c r="W16" s="180">
        <f t="shared" si="58"/>
        <v>0.21966666666666668</v>
      </c>
      <c r="X16" s="111">
        <v>5.7735026918962634E-4</v>
      </c>
      <c r="Y16" s="133">
        <f t="shared" si="8"/>
        <v>0.75326251896813357</v>
      </c>
      <c r="Z16" s="131">
        <f t="shared" si="9"/>
        <v>0.89295392953929542</v>
      </c>
      <c r="AA16" s="111" t="e">
        <v>#DIV/0!</v>
      </c>
      <c r="AB16" s="181" t="e">
        <f t="shared" si="10"/>
        <v>#DIV/0!</v>
      </c>
      <c r="AC16" s="139"/>
      <c r="AD16" s="180">
        <f t="shared" si="59"/>
        <v>0.221</v>
      </c>
      <c r="AE16" s="111">
        <v>0</v>
      </c>
      <c r="AF16" s="133">
        <f t="shared" si="11"/>
        <v>0.75067873303167421</v>
      </c>
      <c r="AG16" s="131">
        <f t="shared" si="12"/>
        <v>0.90081521739130443</v>
      </c>
      <c r="AH16" s="111" t="e">
        <v>#DIV/0!</v>
      </c>
      <c r="AI16" s="181" t="e">
        <f t="shared" si="13"/>
        <v>#DIV/0!</v>
      </c>
      <c r="AJ16" s="23"/>
      <c r="AK16" s="114">
        <f>AVERAGE(K16,R16,Y16,AF16)</f>
        <v>0.74741858687015239</v>
      </c>
      <c r="AL16" s="134">
        <f>_xlfn.STDEV.S(K16,R16,Y16,AF16)</f>
        <v>5.6140428747532599E-3</v>
      </c>
      <c r="AM16" s="131">
        <f>AVERAGE(L16,S16,Z16,AG16)</f>
        <v>0.89281507812036676</v>
      </c>
      <c r="AN16" s="134">
        <f>_xlfn.STDEV.S(L16,S16,Z16,AG16)</f>
        <v>5.7984412216131875E-3</v>
      </c>
      <c r="AO16" s="131" t="e">
        <f>AVERAGE(N16,U16,AB16,AI16)</f>
        <v>#DIV/0!</v>
      </c>
      <c r="AP16" s="184" t="e">
        <f>_xlfn.STDEV.S(N16,U16,AB16,AI16)</f>
        <v>#DIV/0!</v>
      </c>
      <c r="AQ16" s="54"/>
      <c r="AY16">
        <v>168</v>
      </c>
      <c r="AZ16" s="180">
        <f t="shared" si="60"/>
        <v>0.23300000000000001</v>
      </c>
      <c r="BA16" s="111">
        <v>0</v>
      </c>
      <c r="BB16" s="133">
        <f t="shared" si="16"/>
        <v>0.75407725321888419</v>
      </c>
      <c r="BC16" s="131">
        <f t="shared" si="17"/>
        <v>0.94078061911170929</v>
      </c>
      <c r="BD16" s="111" t="e">
        <v>#DIV/0!</v>
      </c>
      <c r="BE16" s="181" t="e">
        <f t="shared" si="18"/>
        <v>#DIV/0!</v>
      </c>
      <c r="BF16" s="23"/>
      <c r="BG16" s="136">
        <f t="shared" si="61"/>
        <v>0.23500000000000001</v>
      </c>
      <c r="BH16" s="142">
        <v>0</v>
      </c>
      <c r="BI16" s="133">
        <f t="shared" si="19"/>
        <v>0.76</v>
      </c>
      <c r="BJ16" s="17">
        <f t="shared" si="20"/>
        <v>0.96973865199449805</v>
      </c>
      <c r="BK16" s="111" t="e">
        <v>#DIV/0!</v>
      </c>
      <c r="BL16" s="131" t="e">
        <f t="shared" si="21"/>
        <v>#DIV/0!</v>
      </c>
      <c r="BM16" s="148"/>
      <c r="BN16" s="180">
        <f t="shared" si="62"/>
        <v>0.23799999999999999</v>
      </c>
      <c r="BO16" s="111">
        <v>0</v>
      </c>
      <c r="BP16" s="133">
        <f t="shared" si="22"/>
        <v>0.7617647058823529</v>
      </c>
      <c r="BQ16" s="131">
        <f t="shared" si="23"/>
        <v>0.96096904441453557</v>
      </c>
      <c r="BR16" s="111" t="e">
        <v>#DIV/0!</v>
      </c>
      <c r="BS16" s="181" t="e">
        <f t="shared" si="24"/>
        <v>#DIV/0!</v>
      </c>
      <c r="BT16" s="139"/>
      <c r="BU16" s="180">
        <f t="shared" si="63"/>
        <v>0.23833333333333331</v>
      </c>
      <c r="BV16" s="111">
        <v>5.7735026918962634E-4</v>
      </c>
      <c r="BW16" s="133">
        <f t="shared" si="25"/>
        <v>0.76251748251748241</v>
      </c>
      <c r="BX16" s="131">
        <f t="shared" si="26"/>
        <v>0.96231493943472401</v>
      </c>
      <c r="BY16" s="111" t="e">
        <v>#DIV/0!</v>
      </c>
      <c r="BZ16" s="181" t="e">
        <f t="shared" si="27"/>
        <v>#DIV/0!</v>
      </c>
      <c r="CA16" s="23"/>
      <c r="CB16" s="114">
        <f>AVERAGE(BB16,BI16,BP16,BW16)</f>
        <v>0.75958986040467991</v>
      </c>
      <c r="CC16" s="134">
        <f>_xlfn.STDEV.S(BB16,BI16,BP16,BW16)</f>
        <v>3.8235226584769871E-3</v>
      </c>
      <c r="CD16" s="131">
        <f>AVERAGE(BC16,BJ16,BQ16,BX16)</f>
        <v>0.95845081373886676</v>
      </c>
      <c r="CE16" s="134">
        <f>_xlfn.STDEV.S(BC16,BJ16,BQ16,BX16)</f>
        <v>1.2395214449888602E-2</v>
      </c>
      <c r="CF16" s="131" t="e">
        <f>AVERAGE(BE16,BL16,BS16,BZ16)</f>
        <v>#DIV/0!</v>
      </c>
      <c r="CG16" s="184" t="e">
        <f>_xlfn.STDEV.S(BE16,BL16,BS16,BZ16)</f>
        <v>#DIV/0!</v>
      </c>
      <c r="CH16" s="53"/>
      <c r="CP16">
        <v>168</v>
      </c>
      <c r="CQ16" s="180">
        <f t="shared" si="64"/>
        <v>0.25800000000000001</v>
      </c>
      <c r="CR16" s="111">
        <v>0</v>
      </c>
      <c r="CS16" s="133">
        <f t="shared" si="30"/>
        <v>0.77635658914728678</v>
      </c>
      <c r="CT16" s="131">
        <f t="shared" si="31"/>
        <v>1.0646492434663</v>
      </c>
      <c r="CU16" s="111" t="e">
        <v>#DIV/0!</v>
      </c>
      <c r="CV16" s="181" t="e">
        <f t="shared" si="32"/>
        <v>#DIV/0!</v>
      </c>
      <c r="CW16" s="23"/>
      <c r="CX16" s="182">
        <f t="shared" si="65"/>
        <v>0.25800000000000001</v>
      </c>
      <c r="CY16" s="142">
        <v>0</v>
      </c>
      <c r="CZ16" s="133">
        <f t="shared" si="33"/>
        <v>0.77906976744186052</v>
      </c>
      <c r="DA16" s="131">
        <f t="shared" si="34"/>
        <v>1.0602739726027399</v>
      </c>
      <c r="DB16" s="111" t="e">
        <v>#DIV/0!</v>
      </c>
      <c r="DC16" s="181" t="e">
        <f t="shared" si="35"/>
        <v>#DIV/0!</v>
      </c>
      <c r="DD16" s="148"/>
      <c r="DE16" s="180">
        <f t="shared" si="66"/>
        <v>0.25966666666666666</v>
      </c>
      <c r="DF16" s="111">
        <v>5.7735026918962634E-4</v>
      </c>
      <c r="DG16" s="133">
        <f t="shared" si="36"/>
        <v>0.77625160462130938</v>
      </c>
      <c r="DH16" s="131">
        <f t="shared" si="37"/>
        <v>1.0656634746922025</v>
      </c>
      <c r="DI16" s="111" t="e">
        <v>#DIV/0!</v>
      </c>
      <c r="DJ16" s="181" t="e">
        <f t="shared" si="38"/>
        <v>#DIV/0!</v>
      </c>
      <c r="DK16" s="139"/>
      <c r="DL16" s="180">
        <f t="shared" si="67"/>
        <v>0.25933333333333336</v>
      </c>
      <c r="DM16" s="111">
        <v>5.7735026918962634E-4</v>
      </c>
      <c r="DN16" s="133">
        <f t="shared" si="39"/>
        <v>0.78329048843187665</v>
      </c>
      <c r="DO16" s="131">
        <f t="shared" si="40"/>
        <v>1.0672153635116599</v>
      </c>
      <c r="DP16" s="111" t="e">
        <v>#DIV/0!</v>
      </c>
      <c r="DQ16" s="181" t="e">
        <f t="shared" si="41"/>
        <v>#DIV/0!</v>
      </c>
      <c r="DR16" s="23"/>
      <c r="DS16" s="114">
        <f>AVERAGE(CS16,CZ16,DG16,DN16)</f>
        <v>0.77874211241058333</v>
      </c>
      <c r="DT16" s="134">
        <f>_xlfn.STDEV.S(CS16,CZ16,DG16,DN16)</f>
        <v>3.300930805028615E-3</v>
      </c>
      <c r="DU16" s="131">
        <f>AVERAGE(CT16,DA16,DH16,DO16)</f>
        <v>1.0644505135682256</v>
      </c>
      <c r="DV16" s="134">
        <f>_xlfn.STDEV.S(CT16,DA16,DH16,DO16)</f>
        <v>2.9776197376851529E-3</v>
      </c>
      <c r="DW16" s="131" t="e">
        <f>AVERAGE(CV16,DC16,DJ16,DQ16)</f>
        <v>#DIV/0!</v>
      </c>
      <c r="DX16" s="184" t="e">
        <f>_xlfn.STDEV.S(CV16,DC16,DJ16,DQ16)</f>
        <v>#DIV/0!</v>
      </c>
      <c r="DY16" s="53"/>
      <c r="EG16">
        <v>168</v>
      </c>
      <c r="EH16" s="180">
        <f t="shared" si="68"/>
        <v>0.28100000000000003</v>
      </c>
      <c r="EI16" s="111">
        <v>0</v>
      </c>
      <c r="EJ16" s="133">
        <f t="shared" si="44"/>
        <v>0.79786476868327394</v>
      </c>
      <c r="EK16" s="131">
        <f t="shared" si="45"/>
        <v>1.1469387755102043</v>
      </c>
      <c r="EL16" s="111" t="e">
        <v>#DIV/0!</v>
      </c>
      <c r="EM16" s="181" t="e">
        <f t="shared" si="46"/>
        <v>#DIV/0!</v>
      </c>
      <c r="EN16" s="23"/>
      <c r="EO16" s="182">
        <f t="shared" si="69"/>
        <v>0.28100000000000003</v>
      </c>
      <c r="EP16" s="142">
        <v>0</v>
      </c>
      <c r="EQ16" s="133">
        <f t="shared" si="47"/>
        <v>0.7943060498220641</v>
      </c>
      <c r="ER16" s="131">
        <f t="shared" si="48"/>
        <v>1.1422764227642277</v>
      </c>
      <c r="ES16" s="111" t="e">
        <v>#DIV/0!</v>
      </c>
      <c r="ET16" s="181" t="e">
        <f t="shared" si="49"/>
        <v>#DIV/0!</v>
      </c>
      <c r="EU16" s="23"/>
      <c r="EV16" s="180">
        <f t="shared" si="70"/>
        <v>0.27400000000000002</v>
      </c>
      <c r="EW16" s="111">
        <v>0</v>
      </c>
      <c r="EX16" s="133">
        <f t="shared" si="50"/>
        <v>0.79124087591240877</v>
      </c>
      <c r="EY16" s="131">
        <f t="shared" si="51"/>
        <v>1.1291208791208791</v>
      </c>
      <c r="EZ16" s="111" t="e">
        <v>#DIV/0!</v>
      </c>
      <c r="FA16" s="181" t="e">
        <f t="shared" si="52"/>
        <v>#DIV/0!</v>
      </c>
      <c r="FB16" s="139"/>
      <c r="FC16" s="180">
        <f t="shared" si="71"/>
        <v>0.28000000000000003</v>
      </c>
      <c r="FD16" s="111">
        <v>0</v>
      </c>
      <c r="FE16" s="133">
        <f t="shared" si="53"/>
        <v>0.79392857142857143</v>
      </c>
      <c r="FF16" s="131">
        <f t="shared" si="54"/>
        <v>1.1444141689373297</v>
      </c>
      <c r="FG16" s="111" t="e">
        <v>#DIV/0!</v>
      </c>
      <c r="FH16" s="181" t="e">
        <f t="shared" si="55"/>
        <v>#DIV/0!</v>
      </c>
      <c r="FI16" s="23"/>
      <c r="FJ16" s="114">
        <f>AVERAGE(EJ16,EQ16,EX16,FE16)</f>
        <v>0.79433506646157959</v>
      </c>
      <c r="FK16" s="134">
        <f>_xlfn.STDEV.S(EJ16,EQ16,EX16,FE16)</f>
        <v>2.7202262838252464E-3</v>
      </c>
      <c r="FL16" s="131">
        <f>AVERAGE(EK16,ER16,EY16,FF16)</f>
        <v>1.1406875615831602</v>
      </c>
      <c r="FM16" s="134">
        <f>_xlfn.STDEV.S(EK16,ER16,EY16,FF16)</f>
        <v>7.9430871615882564E-3</v>
      </c>
      <c r="FN16" s="131" t="e">
        <f>AVERAGE(EM16,ET16,FA16,FH16)</f>
        <v>#DIV/0!</v>
      </c>
      <c r="FO16" s="184" t="e">
        <f>_xlfn.STDEV.S(EM16,ET16,FA16,FH16)</f>
        <v>#DIV/0!</v>
      </c>
      <c r="FP16">
        <v>168</v>
      </c>
      <c r="FQ16" s="116">
        <f>AK16</f>
        <v>0.74741858687015239</v>
      </c>
      <c r="FR16" s="144">
        <f>AL16</f>
        <v>5.6140428747532599E-3</v>
      </c>
      <c r="FS16" s="112">
        <f>CB16</f>
        <v>0.75958986040467991</v>
      </c>
      <c r="FT16" s="142">
        <f>CC16</f>
        <v>3.8235226584769871E-3</v>
      </c>
      <c r="FU16" s="112">
        <f>DS16</f>
        <v>0.77874211241058333</v>
      </c>
      <c r="FV16" s="112">
        <f>DT16</f>
        <v>3.300930805028615E-3</v>
      </c>
      <c r="FW16" s="112">
        <f>FJ16</f>
        <v>0.79433506646157959</v>
      </c>
      <c r="FX16" s="113">
        <f>FK16</f>
        <v>2.7202262838252464E-3</v>
      </c>
      <c r="FZ16">
        <v>168</v>
      </c>
      <c r="GA16" s="116">
        <f>AM16</f>
        <v>0.89281507812036676</v>
      </c>
      <c r="GB16" s="112">
        <f>AN16</f>
        <v>5.7984412216131875E-3</v>
      </c>
      <c r="GC16" s="112">
        <f>CD16</f>
        <v>0.95845081373886676</v>
      </c>
      <c r="GD16" s="112">
        <f>CE16</f>
        <v>1.2395214449888602E-2</v>
      </c>
      <c r="GE16" s="112">
        <f>DU16</f>
        <v>1.0644505135682256</v>
      </c>
      <c r="GF16" s="112">
        <f>DV16</f>
        <v>2.9776197376851529E-3</v>
      </c>
      <c r="GG16" s="112">
        <f>FL16</f>
        <v>1.1406875615831602</v>
      </c>
      <c r="GH16" s="113">
        <f>FM16</f>
        <v>7.9430871615882564E-3</v>
      </c>
      <c r="GJ16">
        <v>168</v>
      </c>
      <c r="GK16" s="116" t="e">
        <f>AO16</f>
        <v>#DIV/0!</v>
      </c>
      <c r="GL16" s="112" t="e">
        <f>AP16</f>
        <v>#DIV/0!</v>
      </c>
      <c r="GM16" s="112" t="e">
        <f>CF16</f>
        <v>#DIV/0!</v>
      </c>
      <c r="GN16" s="112" t="e">
        <f>CG16</f>
        <v>#DIV/0!</v>
      </c>
      <c r="GO16" s="112" t="e">
        <f>DW16</f>
        <v>#DIV/0!</v>
      </c>
      <c r="GP16" s="112" t="e">
        <f>DX16</f>
        <v>#DIV/0!</v>
      </c>
      <c r="GQ16" s="112" t="e">
        <f>FN16</f>
        <v>#DIV/0!</v>
      </c>
      <c r="GR16" s="113" t="e">
        <f>FO16</f>
        <v>#DIV/0!</v>
      </c>
    </row>
    <row r="17" spans="7:200" x14ac:dyDescent="0.45">
      <c r="CH17" s="13"/>
      <c r="DY17" s="13"/>
    </row>
    <row r="18" spans="7:200" x14ac:dyDescent="0.45">
      <c r="I18" s="23">
        <f>(I16-I5)/I5*100</f>
        <v>-10.989010989010991</v>
      </c>
      <c r="J18" s="23"/>
      <c r="K18" s="23">
        <f t="shared" ref="K18:L18" si="72">(K16-K5)/K5*100</f>
        <v>-3.6266940478776237</v>
      </c>
      <c r="L18" s="23">
        <f t="shared" si="72"/>
        <v>-10.989010989010994</v>
      </c>
      <c r="N18" s="23">
        <f>(N10-N5)/N5*100</f>
        <v>-10.702735081328152</v>
      </c>
      <c r="P18" s="23">
        <f>(P16-P5)/P5*100</f>
        <v>-11.26187245590231</v>
      </c>
      <c r="Q18" s="23"/>
      <c r="R18" s="23">
        <f t="shared" ref="R18:S18" si="73">(R16-R5)/R5*100</f>
        <v>-3.7905670290587152</v>
      </c>
      <c r="S18" s="23">
        <f t="shared" si="73"/>
        <v>-11.26187245590231</v>
      </c>
      <c r="U18" s="23">
        <f>(U10-U5)/U5*100</f>
        <v>-11.355861958308521</v>
      </c>
      <c r="W18" s="23">
        <f>(W16-W5)/W5*100</f>
        <v>-10.704607046070455</v>
      </c>
      <c r="X18" s="23"/>
      <c r="Y18" s="23">
        <f t="shared" ref="Y18:Z18" si="74">(Y16-Y5)/Y5*100</f>
        <v>-3.3876018424604486</v>
      </c>
      <c r="Z18" s="23">
        <f t="shared" si="74"/>
        <v>-10.704607046070457</v>
      </c>
      <c r="AB18" s="23">
        <f>(AB10-AB5)/AB5*100</f>
        <v>-12.710635971881478</v>
      </c>
      <c r="AD18" s="23">
        <f>(AD16-AD5)/AD5*100</f>
        <v>-9.9184782608695592</v>
      </c>
      <c r="AE18" s="23"/>
      <c r="AF18" s="23">
        <f t="shared" ref="AF18:AG18" si="75">(AF16-AF5)/AF5*100</f>
        <v>-3.1891453458363035</v>
      </c>
      <c r="AG18" s="23">
        <f t="shared" si="75"/>
        <v>-9.9184782608695556</v>
      </c>
      <c r="AI18" s="23">
        <f>(AI10-AI5)/AI5*100</f>
        <v>-11.320837207747658</v>
      </c>
      <c r="AK18" s="23">
        <f>AVERAGE(K18,R18,Y18,AF18)</f>
        <v>-3.4985020663082729</v>
      </c>
      <c r="AL18" s="141">
        <f>_xlfn.STDEV.S(K18,R18,Y18,AF18)</f>
        <v>0.26440850134830124</v>
      </c>
      <c r="AM18" s="23">
        <f>AVERAGE(L18,S18,Z18,AG18)</f>
        <v>-10.71849218796333</v>
      </c>
      <c r="AN18" s="10">
        <f>STDEV(L18,S18,Z18,AG18)</f>
        <v>0.57984412216131898</v>
      </c>
      <c r="AO18" s="23">
        <f>AVERAGE(N18,U18,AB18,AI18)</f>
        <v>-11.522517554816453</v>
      </c>
      <c r="AP18" s="10">
        <f>_xlfn.STDEV.S(N18,U18,AB18,AI18)</f>
        <v>0.84697849776896206</v>
      </c>
      <c r="AZ18" s="23">
        <f>(AZ16-AZ5)/AZ5*100</f>
        <v>-5.9219380888290685</v>
      </c>
      <c r="BA18" s="23"/>
      <c r="BB18" s="23">
        <f t="shared" ref="BB18:BC18" si="76">(BB16-BB5)/BB5*100</f>
        <v>-1.8946945996093578</v>
      </c>
      <c r="BC18" s="23">
        <f t="shared" si="76"/>
        <v>-5.9219380888290711</v>
      </c>
      <c r="BE18" s="23">
        <f>(BE10-BE5)/BE5*100</f>
        <v>-8.0281900840829969</v>
      </c>
      <c r="BG18" s="23">
        <f>(BG16-BG5)/BG5*100</f>
        <v>-3.026134800550194</v>
      </c>
      <c r="BH18" s="23"/>
      <c r="BI18" s="23">
        <f t="shared" ref="BI18:BJ18" si="77">(BI16-BI5)/BI5*100</f>
        <v>-0.94657583363211417</v>
      </c>
      <c r="BJ18" s="23">
        <f t="shared" si="77"/>
        <v>-3.0261348005501953</v>
      </c>
      <c r="BL18" s="23">
        <f>(BL10-BL5)/BL5*100</f>
        <v>-6.8155896547347989</v>
      </c>
      <c r="BM18" s="23"/>
      <c r="BN18" s="23">
        <f>(BN16-BN5)/BN5*100</f>
        <v>-3.9030955585464406</v>
      </c>
      <c r="BO18" s="23"/>
      <c r="BP18" s="23">
        <f t="shared" ref="BP18:BQ18" si="78">(BP16-BP5)/BP5*100</f>
        <v>-1.2059388251722531</v>
      </c>
      <c r="BQ18" s="23">
        <f t="shared" si="78"/>
        <v>-3.9030955585464433</v>
      </c>
      <c r="BS18" s="23">
        <f>(BS10-BS5)/BS5*100</f>
        <v>-7.1319489797824653</v>
      </c>
      <c r="BU18" s="23">
        <f>(BU16-BU5)/BU5*100</f>
        <v>-3.7685060565276012</v>
      </c>
      <c r="BV18" s="23"/>
      <c r="BW18" s="23">
        <f t="shared" ref="BW18:BX18" si="79">(BW16-BW5)/BW5*100</f>
        <v>-1.1600681244784556</v>
      </c>
      <c r="BX18" s="23">
        <f t="shared" si="79"/>
        <v>-3.7685060565275985</v>
      </c>
      <c r="BZ18" s="23">
        <f>(BZ10-BZ5)/BZ5*100</f>
        <v>-9.8925303325501872</v>
      </c>
      <c r="CB18" s="23">
        <f>AVERAGE(BB18,BI18,BP18,BW18)</f>
        <v>-1.3018193457230451</v>
      </c>
      <c r="CC18" s="141">
        <f>_xlfn.STDEV.S(BB18,BI18,BP18,BW18)</f>
        <v>0.41109021819988356</v>
      </c>
      <c r="CD18" s="23">
        <f>AVERAGE(BC18,BJ18,BQ18,BX18)</f>
        <v>-4.1549186261133269</v>
      </c>
      <c r="CE18" s="10">
        <f>STDEV(BC18,BJ18,BQ18,BX18)</f>
        <v>1.2395214449888594</v>
      </c>
      <c r="CF18" s="23">
        <f>AVERAGE(BE18,BL18,BS18,BZ18)</f>
        <v>-7.9670647627876123</v>
      </c>
      <c r="CG18" s="10">
        <f>_xlfn.STDEV.S(BE18,BL18,BS18,BZ18)</f>
        <v>1.3825661238839062</v>
      </c>
      <c r="CH18" s="13"/>
      <c r="CQ18" s="23">
        <f>(CQ16-CQ5)/CQ5*100</f>
        <v>6.4649243466299966</v>
      </c>
      <c r="CR18" s="23"/>
      <c r="CS18" s="23">
        <f t="shared" ref="CS18:CT18" si="80">(CS16-CS5)/CS5*100</f>
        <v>1.8976783372589758</v>
      </c>
      <c r="CT18" s="23">
        <f t="shared" si="80"/>
        <v>6.4649243466299966</v>
      </c>
      <c r="CV18" s="23">
        <f>(CV10-CV5)/CV5*100</f>
        <v>0.36679296455932597</v>
      </c>
      <c r="CX18" s="23">
        <f>(CX16-CX5)/CX5*100</f>
        <v>6.0273972602739816</v>
      </c>
      <c r="CY18" s="23"/>
      <c r="CZ18" s="23">
        <f t="shared" ref="CZ18:DA18" si="81">(CZ16-CZ5)/CZ5*100</f>
        <v>1.7389857303324086</v>
      </c>
      <c r="DA18" s="23">
        <f t="shared" si="81"/>
        <v>6.0273972602739923</v>
      </c>
      <c r="DC18" s="23">
        <f>(DC10-DC5)/DC5*100</f>
        <v>-1.4476631053732758</v>
      </c>
      <c r="DD18" s="137"/>
      <c r="DE18" s="23">
        <f>(DE16-DE5)/DE5*100</f>
        <v>6.5663474692202408</v>
      </c>
      <c r="DF18" s="23"/>
      <c r="DG18" s="23">
        <f t="shared" ref="DG18:DH18" si="82">(DG16-DG5)/DG5*100</f>
        <v>1.9292119594354586</v>
      </c>
      <c r="DH18" s="23">
        <f t="shared" si="82"/>
        <v>6.5663474692202461</v>
      </c>
      <c r="DJ18" s="23">
        <f>(DJ10-DJ5)/DJ5*100</f>
        <v>-1.187457057419683</v>
      </c>
      <c r="DL18" s="23">
        <f>(DL16-DL5)/DL5*100</f>
        <v>6.7215363511659953</v>
      </c>
      <c r="DM18" s="23"/>
      <c r="DN18" s="23">
        <f t="shared" ref="DN18:DO18" si="83">(DN16-DN5)/DN5*100</f>
        <v>1.8948547585364184</v>
      </c>
      <c r="DO18" s="23">
        <f t="shared" si="83"/>
        <v>6.7215363511659909</v>
      </c>
      <c r="DQ18" s="23">
        <f>(DQ10-DQ5)/DQ5*100</f>
        <v>-1.9018735739319448</v>
      </c>
      <c r="DS18" s="23">
        <f>AVERAGE(CS18,CZ18,DG18,DN18)</f>
        <v>1.8651826963908154</v>
      </c>
      <c r="DT18" s="141">
        <f>_xlfn.STDEV.S(CS18,CZ18,DG18,DN18)</f>
        <v>8.556054136456398E-2</v>
      </c>
      <c r="DU18" s="23">
        <f>AVERAGE(CT18,DA18,DH18,DO18)</f>
        <v>6.4450513568225567</v>
      </c>
      <c r="DV18" s="10">
        <f>STDEV(CT18,DA18,DH18,DO18)</f>
        <v>0.29776197376851526</v>
      </c>
      <c r="DW18" s="23">
        <f>AVERAGE(CV18,DC18,DJ18,DQ18)</f>
        <v>-1.0425501930413943</v>
      </c>
      <c r="DX18" s="10">
        <f>_xlfn.STDEV.S(CV18,DC18,DJ18,DQ18)</f>
        <v>0.98485181286375978</v>
      </c>
      <c r="DY18" s="13"/>
      <c r="EH18" s="23">
        <f>(EH16-EH5)/EH5*100</f>
        <v>14.693877551020421</v>
      </c>
      <c r="EI18" s="23"/>
      <c r="EJ18" s="23">
        <f t="shared" ref="EJ18:EK18" si="84">(EJ16-EJ5)/EJ5*100</f>
        <v>3.8665612791722341</v>
      </c>
      <c r="EK18" s="23">
        <f t="shared" si="84"/>
        <v>14.693877551020428</v>
      </c>
      <c r="EM18" s="23">
        <f>(EM10-EM5)/EM5*100</f>
        <v>7.5007384209049066</v>
      </c>
      <c r="EO18" s="23">
        <f>(EO16-EO5)/EO5*100</f>
        <v>14.227642276422777</v>
      </c>
      <c r="EP18" s="23"/>
      <c r="EQ18" s="23">
        <f t="shared" ref="EQ18:ER18" si="85">(EQ16-EQ5)/EQ5*100</f>
        <v>3.8253391372092169</v>
      </c>
      <c r="ER18" s="23">
        <f t="shared" si="85"/>
        <v>14.22764227642277</v>
      </c>
      <c r="ET18" s="23">
        <f>(ET10-ET5)/ET5*100</f>
        <v>10.726393957765801</v>
      </c>
      <c r="EV18" s="23">
        <f>(EV16-EV5)/EV5*100</f>
        <v>12.91208791208792</v>
      </c>
      <c r="EW18" s="23"/>
      <c r="EX18" s="23">
        <f t="shared" ref="EX18:EY18" si="86">(EX16-EX5)/EX5*100</f>
        <v>3.5268435773245193</v>
      </c>
      <c r="EY18" s="23">
        <f t="shared" si="86"/>
        <v>12.912087912087911</v>
      </c>
      <c r="FA18" s="23">
        <f>(FA10-FA5)/FA5*100</f>
        <v>9.8929284278603813</v>
      </c>
      <c r="FC18" s="23">
        <f>(FC16-FC5)/FC5*100</f>
        <v>14.441416893732978</v>
      </c>
      <c r="FD18" s="23"/>
      <c r="FE18" s="23">
        <f t="shared" ref="FE18:FF18" si="87">(FE16-FE5)/FE5*100</f>
        <v>3.8943789318187623</v>
      </c>
      <c r="FF18" s="23">
        <f t="shared" si="87"/>
        <v>14.441416893732972</v>
      </c>
      <c r="FH18" s="23">
        <f>(FH10-FH5)/FH5*100</f>
        <v>10.355088878890495</v>
      </c>
      <c r="FJ18" s="23">
        <f>AVERAGE(EJ18,EQ18,EX18,FE18)</f>
        <v>3.7782807313811833</v>
      </c>
      <c r="FK18" s="141">
        <f>_xlfn.STDEV.S(EJ18,EQ18,EX18,FE18)</f>
        <v>0.17000723833837467</v>
      </c>
      <c r="FL18" s="23">
        <f>AVERAGE(EK18,ER18,EY18,FF18)</f>
        <v>14.06875615831602</v>
      </c>
      <c r="FM18" s="10">
        <f>STDEV(EK18,ER18,EY18,FF18)</f>
        <v>0.79430871615882548</v>
      </c>
      <c r="FN18" s="23">
        <f>AVERAGE(EM18,ET18,FA18,FH18)</f>
        <v>9.6187874213553961</v>
      </c>
      <c r="FO18" s="10">
        <f>_xlfn.STDEV.S(EM18,ET18,FA18,FH18)</f>
        <v>1.4526087951939279</v>
      </c>
      <c r="FQ18" s="17">
        <f>AK18</f>
        <v>-3.4985020663082729</v>
      </c>
      <c r="FR18" s="17">
        <f>AL18</f>
        <v>0.26440850134830124</v>
      </c>
      <c r="FS18" s="17">
        <f>CB18</f>
        <v>-1.3018193457230451</v>
      </c>
      <c r="FT18" s="17">
        <f>CC18</f>
        <v>0.41109021819988356</v>
      </c>
      <c r="FU18" s="17">
        <f>DS18</f>
        <v>1.8651826963908154</v>
      </c>
      <c r="FV18" s="17">
        <f>DT18</f>
        <v>8.556054136456398E-2</v>
      </c>
      <c r="FW18" s="17">
        <f>FJ18</f>
        <v>3.7782807313811833</v>
      </c>
      <c r="FX18" s="17">
        <f>FK18</f>
        <v>0.17000723833837467</v>
      </c>
      <c r="FY18" s="17"/>
      <c r="FZ18" s="17"/>
      <c r="GA18" s="17">
        <f>AM18</f>
        <v>-10.71849218796333</v>
      </c>
      <c r="GB18" s="17">
        <f>AN18</f>
        <v>0.57984412216131898</v>
      </c>
      <c r="GC18" s="17">
        <f>CD18</f>
        <v>-4.1549186261133269</v>
      </c>
      <c r="GD18" s="17">
        <f>CE18</f>
        <v>1.2395214449888594</v>
      </c>
      <c r="GE18" s="17">
        <f>DU18</f>
        <v>6.4450513568225567</v>
      </c>
      <c r="GF18" s="17">
        <f>DV18</f>
        <v>0.29776197376851526</v>
      </c>
      <c r="GG18" s="17">
        <f>FL18</f>
        <v>14.06875615831602</v>
      </c>
      <c r="GH18" s="17">
        <f>FM18</f>
        <v>0.79430871615882548</v>
      </c>
      <c r="GI18" s="17"/>
      <c r="GJ18" s="17"/>
      <c r="GK18" s="17">
        <f>(GK10-GK5)/GK5*100</f>
        <v>-11.522517554816448</v>
      </c>
      <c r="GL18" s="17">
        <f>AP18</f>
        <v>0.84697849776896206</v>
      </c>
      <c r="GM18" s="17">
        <f t="shared" ref="GM18:GQ18" si="88">(GM10-GM5)/GM5*100</f>
        <v>-7.9670647627876123</v>
      </c>
      <c r="GN18" s="17">
        <f>CG18</f>
        <v>1.3825661238839062</v>
      </c>
      <c r="GO18" s="17">
        <f t="shared" si="88"/>
        <v>-1.0425501930414027</v>
      </c>
      <c r="GP18" s="17">
        <f>DX18</f>
        <v>0.98485181286375978</v>
      </c>
      <c r="GQ18" s="17">
        <f t="shared" si="88"/>
        <v>9.6187874213554014</v>
      </c>
      <c r="GR18" s="17">
        <f>FO18</f>
        <v>1.4526087951939279</v>
      </c>
    </row>
    <row r="19" spans="7:200" x14ac:dyDescent="0.45"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CH19" s="13"/>
      <c r="DY19" s="13"/>
    </row>
    <row r="20" spans="7:200" x14ac:dyDescent="0.45">
      <c r="G20" s="13"/>
      <c r="H20" s="13"/>
      <c r="I20" s="27">
        <v>0.23200000000000001</v>
      </c>
      <c r="J20" s="13"/>
      <c r="K20" s="13"/>
      <c r="L20" s="13"/>
      <c r="M20" s="13"/>
      <c r="N20" s="13"/>
      <c r="O20" s="13"/>
      <c r="P20" s="35">
        <v>0.23</v>
      </c>
      <c r="Q20" s="13"/>
      <c r="R20" s="13"/>
      <c r="S20" s="13"/>
      <c r="T20" s="13"/>
      <c r="U20" s="13"/>
      <c r="V20" s="13"/>
      <c r="W20" s="27">
        <v>0.22966666666666669</v>
      </c>
      <c r="X20" s="13"/>
      <c r="Y20" s="13"/>
      <c r="Z20" s="13"/>
      <c r="AA20" s="13"/>
      <c r="AB20" s="13"/>
      <c r="AC20" s="13"/>
      <c r="AD20" s="27">
        <v>0.23066666666666669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</row>
    <row r="21" spans="7:200" x14ac:dyDescent="0.45">
      <c r="G21" s="13"/>
      <c r="H21" s="13"/>
      <c r="I21" s="27">
        <v>0.22933333333333336</v>
      </c>
      <c r="J21" s="13"/>
      <c r="K21" s="13"/>
      <c r="L21" s="13"/>
      <c r="M21" s="13"/>
      <c r="N21" s="13"/>
      <c r="O21" s="13"/>
      <c r="P21" s="35">
        <v>0.23233333333333336</v>
      </c>
      <c r="Q21" s="13"/>
      <c r="R21" s="13"/>
      <c r="S21" s="13"/>
      <c r="T21" s="13"/>
      <c r="U21" s="13"/>
      <c r="V21" s="13"/>
      <c r="W21" s="27">
        <v>0.23133333333333336</v>
      </c>
      <c r="X21" s="13"/>
      <c r="Y21" s="13"/>
      <c r="Z21" s="13"/>
      <c r="AA21" s="13"/>
      <c r="AB21" s="13"/>
      <c r="AC21" s="13"/>
      <c r="AD21" s="27">
        <v>0.23300000000000001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27">
        <v>0.23866666666666667</v>
      </c>
      <c r="BA21" s="13"/>
      <c r="BB21" s="13"/>
      <c r="BC21" s="13"/>
      <c r="BD21" s="13"/>
      <c r="BE21" s="13"/>
      <c r="BF21" s="13"/>
      <c r="BG21" s="35">
        <v>0.23566666666666666</v>
      </c>
      <c r="BH21" s="13"/>
      <c r="BI21" s="13"/>
      <c r="BJ21" s="13"/>
      <c r="BK21" s="13"/>
      <c r="BL21" s="13"/>
      <c r="BM21" s="13"/>
      <c r="BN21" s="27">
        <v>0.24133333333333332</v>
      </c>
      <c r="BO21" s="13"/>
      <c r="BP21" s="13"/>
      <c r="BQ21" s="13"/>
      <c r="BR21" s="13"/>
      <c r="BS21" s="13"/>
      <c r="BT21" s="13"/>
      <c r="BU21" s="27">
        <v>0.23899999999999999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27">
        <v>0.25666666666666665</v>
      </c>
      <c r="CR21" s="13"/>
      <c r="CS21" s="13"/>
      <c r="CT21" s="13"/>
      <c r="CU21" s="13"/>
      <c r="CV21" s="13"/>
      <c r="CW21" s="13"/>
      <c r="CX21" s="35">
        <v>0.255</v>
      </c>
      <c r="CY21" s="13"/>
      <c r="CZ21" s="13"/>
      <c r="DA21" s="13"/>
      <c r="DB21" s="13"/>
      <c r="DC21" s="13"/>
      <c r="DE21" s="27">
        <v>0.25766666666666665</v>
      </c>
      <c r="DF21" s="13"/>
      <c r="DG21" s="13"/>
      <c r="DH21" s="13"/>
      <c r="DI21" s="13"/>
      <c r="DJ21" s="13"/>
      <c r="DK21" s="13"/>
      <c r="DL21" s="27">
        <v>0.25666666666666665</v>
      </c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27">
        <v>0.26566666666666666</v>
      </c>
      <c r="EI21" s="13"/>
      <c r="EJ21" s="13"/>
      <c r="EK21" s="13"/>
      <c r="EL21" s="13"/>
      <c r="EM21" s="13"/>
      <c r="EN21" s="13"/>
      <c r="EO21" s="35">
        <v>0.26666666666666666</v>
      </c>
      <c r="EP21" s="13"/>
      <c r="EQ21" s="13"/>
      <c r="ER21" s="13"/>
      <c r="ES21" s="13"/>
      <c r="ET21" s="13"/>
      <c r="EU21" s="13"/>
      <c r="EV21" s="27">
        <v>0.26266666666666666</v>
      </c>
      <c r="EW21" s="13"/>
      <c r="EX21" s="13"/>
      <c r="EY21" s="13"/>
      <c r="EZ21" s="13"/>
      <c r="FA21" s="13"/>
      <c r="FB21" s="13"/>
      <c r="FC21" s="27">
        <v>0.26566666666666666</v>
      </c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</row>
    <row r="22" spans="7:200" x14ac:dyDescent="0.45">
      <c r="G22" s="13"/>
      <c r="H22" s="13"/>
      <c r="I22" s="27">
        <v>0.21733333333333335</v>
      </c>
      <c r="J22" s="13"/>
      <c r="K22" s="13"/>
      <c r="L22" s="13"/>
      <c r="M22" s="13"/>
      <c r="N22" s="13"/>
      <c r="O22" s="13"/>
      <c r="P22" s="35">
        <v>0.22133333333333335</v>
      </c>
      <c r="Q22" s="13"/>
      <c r="R22" s="13"/>
      <c r="S22" s="13"/>
      <c r="T22" s="13"/>
      <c r="U22" s="13"/>
      <c r="V22" s="13"/>
      <c r="W22" s="27">
        <v>0.22033333333333335</v>
      </c>
      <c r="X22" s="13"/>
      <c r="Y22" s="13"/>
      <c r="Z22" s="13"/>
      <c r="AA22" s="13"/>
      <c r="AB22" s="13"/>
      <c r="AC22" s="13"/>
      <c r="AD22" s="27">
        <v>0.22133333333333335</v>
      </c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27">
        <v>0.23966666666666667</v>
      </c>
      <c r="BA22" s="13"/>
      <c r="BB22" s="13"/>
      <c r="BC22" s="13"/>
      <c r="BD22" s="13"/>
      <c r="BE22" s="13"/>
      <c r="BF22" s="13"/>
      <c r="BG22" s="35">
        <v>0.23699999999999999</v>
      </c>
      <c r="BH22" s="13"/>
      <c r="BI22" s="13"/>
      <c r="BJ22" s="13"/>
      <c r="BK22" s="13"/>
      <c r="BL22" s="13"/>
      <c r="BM22" s="13"/>
      <c r="BN22" s="27">
        <v>0.24099999999999999</v>
      </c>
      <c r="BO22" s="13"/>
      <c r="BP22" s="13"/>
      <c r="BQ22" s="13"/>
      <c r="BR22" s="13"/>
      <c r="BS22" s="13"/>
      <c r="BT22" s="13"/>
      <c r="BU22" s="27">
        <v>0.23899999999999999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27">
        <v>0.25833333333333336</v>
      </c>
      <c r="CR22" s="13"/>
      <c r="CS22" s="13"/>
      <c r="CT22" s="13"/>
      <c r="CU22" s="13"/>
      <c r="CV22" s="13"/>
      <c r="CW22" s="13"/>
      <c r="CX22" s="35">
        <v>0.25766666666666665</v>
      </c>
      <c r="CY22" s="13"/>
      <c r="CZ22" s="13"/>
      <c r="DA22" s="13"/>
      <c r="DB22" s="13"/>
      <c r="DC22" s="13"/>
      <c r="DE22" s="27">
        <v>0.25966666666666666</v>
      </c>
      <c r="DF22" s="13"/>
      <c r="DG22" s="13"/>
      <c r="DH22" s="13"/>
      <c r="DI22" s="13"/>
      <c r="DJ22" s="13"/>
      <c r="DK22" s="13"/>
      <c r="DL22" s="27">
        <v>0.25900000000000001</v>
      </c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27">
        <v>0.27366666666666667</v>
      </c>
      <c r="EI22" s="13"/>
      <c r="EJ22" s="13"/>
      <c r="EK22" s="13"/>
      <c r="EL22" s="13"/>
      <c r="EM22" s="13"/>
      <c r="EN22" s="13"/>
      <c r="EO22" s="35">
        <v>0.27800000000000002</v>
      </c>
      <c r="EP22" s="13"/>
      <c r="EQ22" s="13"/>
      <c r="ER22" s="13"/>
      <c r="ES22" s="13"/>
      <c r="ET22" s="13"/>
      <c r="EU22" s="13"/>
      <c r="EV22" s="27">
        <v>0.27366666666666667</v>
      </c>
      <c r="EW22" s="13"/>
      <c r="EX22" s="13"/>
      <c r="EY22" s="13"/>
      <c r="EZ22" s="13"/>
      <c r="FA22" s="13"/>
      <c r="FB22" s="13"/>
      <c r="FC22" s="27">
        <v>0.27500000000000002</v>
      </c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</row>
    <row r="23" spans="7:200" x14ac:dyDescent="0.45">
      <c r="G23" s="13"/>
      <c r="H23" s="13"/>
      <c r="I23" s="27">
        <v>0.21633333333333335</v>
      </c>
      <c r="J23" s="13"/>
      <c r="K23" s="13"/>
      <c r="L23" s="13"/>
      <c r="M23" s="13"/>
      <c r="N23" s="13"/>
      <c r="O23" s="13"/>
      <c r="P23" s="35">
        <v>0.22</v>
      </c>
      <c r="Q23" s="13"/>
      <c r="R23" s="13"/>
      <c r="S23" s="13"/>
      <c r="T23" s="13"/>
      <c r="U23" s="13"/>
      <c r="V23" s="13"/>
      <c r="W23" s="27">
        <v>0.21933333333333335</v>
      </c>
      <c r="X23" s="13"/>
      <c r="Y23" s="13"/>
      <c r="Z23" s="13"/>
      <c r="AA23" s="13"/>
      <c r="AB23" s="13"/>
      <c r="AC23" s="13"/>
      <c r="AD23" s="27">
        <v>0.22066666666666668</v>
      </c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27">
        <v>0.23799999999999999</v>
      </c>
      <c r="BA23" s="13"/>
      <c r="BB23" s="13"/>
      <c r="BC23" s="13"/>
      <c r="BD23" s="13"/>
      <c r="BE23" s="13"/>
      <c r="BF23" s="13"/>
      <c r="BG23" s="35">
        <v>0.23599999999999999</v>
      </c>
      <c r="BH23" s="13"/>
      <c r="BI23" s="13"/>
      <c r="BJ23" s="13"/>
      <c r="BK23" s="13"/>
      <c r="BL23" s="13"/>
      <c r="BM23" s="13"/>
      <c r="BN23" s="27">
        <v>0.23866666666666667</v>
      </c>
      <c r="BO23" s="13"/>
      <c r="BP23" s="13"/>
      <c r="BQ23" s="13"/>
      <c r="BR23" s="13"/>
      <c r="BS23" s="13"/>
      <c r="BT23" s="13"/>
      <c r="BU23" s="27">
        <v>0.23666666666666666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27">
        <v>0.25866666666666666</v>
      </c>
      <c r="CR23" s="13"/>
      <c r="CS23" s="13"/>
      <c r="CT23" s="13"/>
      <c r="CU23" s="13"/>
      <c r="CV23" s="13"/>
      <c r="CW23" s="13"/>
      <c r="CX23" s="35">
        <v>0.25766666666666665</v>
      </c>
      <c r="CY23" s="13"/>
      <c r="CZ23" s="13"/>
      <c r="DA23" s="13"/>
      <c r="DB23" s="13"/>
      <c r="DC23" s="13"/>
      <c r="DE23" s="27">
        <v>0.26</v>
      </c>
      <c r="DF23" s="13"/>
      <c r="DG23" s="13"/>
      <c r="DH23" s="13"/>
      <c r="DI23" s="13"/>
      <c r="DJ23" s="13"/>
      <c r="DK23" s="13"/>
      <c r="DL23" s="27">
        <v>0.25866666666666666</v>
      </c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27">
        <v>0.27866666666666667</v>
      </c>
      <c r="EI23" s="13"/>
      <c r="EJ23" s="13"/>
      <c r="EK23" s="13"/>
      <c r="EL23" s="13"/>
      <c r="EM23" s="13"/>
      <c r="EN23" s="13"/>
      <c r="EO23" s="35">
        <v>0.27933333333333338</v>
      </c>
      <c r="EP23" s="13"/>
      <c r="EQ23" s="13"/>
      <c r="ER23" s="13"/>
      <c r="ES23" s="13"/>
      <c r="ET23" s="13"/>
      <c r="EU23" s="13"/>
      <c r="EV23" s="27">
        <v>0.27633333333333338</v>
      </c>
      <c r="EW23" s="13"/>
      <c r="EX23" s="13"/>
      <c r="EY23" s="13"/>
      <c r="EZ23" s="13"/>
      <c r="FA23" s="13"/>
      <c r="FB23" s="13"/>
      <c r="FC23" s="27">
        <v>0.27833333333333338</v>
      </c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</row>
    <row r="24" spans="7:200" x14ac:dyDescent="0.45">
      <c r="G24" s="13"/>
      <c r="H24" s="13"/>
      <c r="I24" s="27">
        <v>0.214</v>
      </c>
      <c r="J24" s="13"/>
      <c r="K24" s="13"/>
      <c r="L24" s="13"/>
      <c r="M24" s="13"/>
      <c r="N24" s="13"/>
      <c r="O24" s="13"/>
      <c r="P24" s="35">
        <v>0.218</v>
      </c>
      <c r="Q24" s="13"/>
      <c r="R24" s="13"/>
      <c r="S24" s="13"/>
      <c r="T24" s="13"/>
      <c r="U24" s="13"/>
      <c r="V24" s="13"/>
      <c r="W24" s="27">
        <v>0.218</v>
      </c>
      <c r="X24" s="13"/>
      <c r="Y24" s="13"/>
      <c r="Z24" s="13"/>
      <c r="AA24" s="13"/>
      <c r="AB24" s="13"/>
      <c r="AC24" s="13"/>
      <c r="AD24" s="27">
        <v>0.221</v>
      </c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27">
        <v>0.23799999999999999</v>
      </c>
      <c r="BA24" s="13"/>
      <c r="BB24" s="13"/>
      <c r="BC24" s="13"/>
      <c r="BD24" s="13"/>
      <c r="BE24" s="13"/>
      <c r="BF24" s="13"/>
      <c r="BG24" s="35">
        <v>0.23599999999999999</v>
      </c>
      <c r="BH24" s="13"/>
      <c r="BI24" s="13"/>
      <c r="BJ24" s="13"/>
      <c r="BK24" s="13"/>
      <c r="BL24" s="13"/>
      <c r="BM24" s="13"/>
      <c r="BN24" s="27">
        <v>0.23833333333333331</v>
      </c>
      <c r="BO24" s="13"/>
      <c r="BP24" s="13"/>
      <c r="BQ24" s="13"/>
      <c r="BR24" s="13"/>
      <c r="BS24" s="13"/>
      <c r="BT24" s="13"/>
      <c r="BU24" s="27">
        <v>0.23699999999999999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27">
        <v>0.25833333333333336</v>
      </c>
      <c r="CR24" s="13"/>
      <c r="CS24" s="13"/>
      <c r="CT24" s="13"/>
      <c r="CU24" s="13"/>
      <c r="CV24" s="13"/>
      <c r="CW24" s="13"/>
      <c r="CX24" s="35">
        <v>0.25700000000000001</v>
      </c>
      <c r="CY24" s="13"/>
      <c r="CZ24" s="13"/>
      <c r="DA24" s="13"/>
      <c r="DB24" s="13"/>
      <c r="DC24" s="13"/>
      <c r="DE24" s="27">
        <v>0.25866666666666666</v>
      </c>
      <c r="DF24" s="13"/>
      <c r="DG24" s="13"/>
      <c r="DH24" s="13"/>
      <c r="DI24" s="13"/>
      <c r="DJ24" s="13"/>
      <c r="DK24" s="13"/>
      <c r="DL24" s="27">
        <v>0.25866666666666666</v>
      </c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27">
        <v>0.27766666666666667</v>
      </c>
      <c r="EI24" s="13"/>
      <c r="EJ24" s="13"/>
      <c r="EK24" s="13"/>
      <c r="EL24" s="13"/>
      <c r="EM24" s="13"/>
      <c r="EN24" s="13"/>
      <c r="EO24" s="35">
        <v>0.27833333333333338</v>
      </c>
      <c r="EP24" s="13"/>
      <c r="EQ24" s="13"/>
      <c r="ER24" s="13"/>
      <c r="ES24" s="13"/>
      <c r="ET24" s="13"/>
      <c r="EU24" s="13"/>
      <c r="EV24" s="27">
        <v>0.27566666666666667</v>
      </c>
      <c r="EW24" s="13"/>
      <c r="EX24" s="13"/>
      <c r="EY24" s="13"/>
      <c r="EZ24" s="13"/>
      <c r="FA24" s="13"/>
      <c r="FB24" s="13"/>
      <c r="FC24" s="27">
        <v>0.27833333333333338</v>
      </c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</row>
    <row r="25" spans="7:200" x14ac:dyDescent="0.45">
      <c r="G25" s="13"/>
      <c r="H25" s="13"/>
      <c r="I25" s="27">
        <v>0.21299999999999999</v>
      </c>
      <c r="J25" s="13"/>
      <c r="K25" s="13"/>
      <c r="L25" s="13"/>
      <c r="M25" s="13"/>
      <c r="N25" s="13"/>
      <c r="O25" s="13"/>
      <c r="P25" s="35">
        <v>0.217</v>
      </c>
      <c r="Q25" s="13"/>
      <c r="R25" s="13"/>
      <c r="S25" s="13"/>
      <c r="T25" s="13"/>
      <c r="U25" s="13"/>
      <c r="V25" s="13"/>
      <c r="W25" s="27">
        <v>0.21633333333333335</v>
      </c>
      <c r="X25" s="13"/>
      <c r="Y25" s="13"/>
      <c r="Z25" s="13"/>
      <c r="AA25" s="13"/>
      <c r="AB25" s="13"/>
      <c r="AC25" s="13"/>
      <c r="AD25" s="27">
        <v>0.217</v>
      </c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27">
        <v>0.23433333333333331</v>
      </c>
      <c r="BA25" s="13"/>
      <c r="BB25" s="13"/>
      <c r="BC25" s="13"/>
      <c r="BD25" s="13"/>
      <c r="BE25" s="13"/>
      <c r="BF25" s="13"/>
      <c r="BG25" s="35">
        <v>0.23400000000000001</v>
      </c>
      <c r="BH25" s="13"/>
      <c r="BI25" s="13"/>
      <c r="BJ25" s="13"/>
      <c r="BK25" s="13"/>
      <c r="BL25" s="13"/>
      <c r="BM25" s="13"/>
      <c r="BN25" s="27">
        <v>0.23499999999999999</v>
      </c>
      <c r="BO25" s="13"/>
      <c r="BP25" s="13"/>
      <c r="BQ25" s="13"/>
      <c r="BR25" s="13"/>
      <c r="BS25" s="13"/>
      <c r="BT25" s="13"/>
      <c r="BU25" s="27">
        <v>0.23499999999999999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27">
        <v>0.25700000000000001</v>
      </c>
      <c r="CR25" s="13"/>
      <c r="CS25" s="13"/>
      <c r="CT25" s="13"/>
      <c r="CU25" s="13"/>
      <c r="CV25" s="13"/>
      <c r="CW25" s="13"/>
      <c r="CX25" s="35">
        <v>0.25600000000000001</v>
      </c>
      <c r="CY25" s="13"/>
      <c r="CZ25" s="13"/>
      <c r="DA25" s="13"/>
      <c r="DB25" s="13"/>
      <c r="DC25" s="13"/>
      <c r="DE25" s="27">
        <v>0.25800000000000001</v>
      </c>
      <c r="DF25" s="13"/>
      <c r="DG25" s="13"/>
      <c r="DH25" s="13"/>
      <c r="DI25" s="13"/>
      <c r="DJ25" s="13"/>
      <c r="DK25" s="13"/>
      <c r="DL25" s="27">
        <v>0.25766666666666665</v>
      </c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27">
        <v>0.27833333333333338</v>
      </c>
      <c r="EI25" s="13"/>
      <c r="EJ25" s="13"/>
      <c r="EK25" s="13"/>
      <c r="EL25" s="13"/>
      <c r="EM25" s="13"/>
      <c r="EN25" s="13"/>
      <c r="EO25" s="35">
        <v>0.28066666666666668</v>
      </c>
      <c r="EP25" s="13"/>
      <c r="EQ25" s="13"/>
      <c r="ER25" s="13"/>
      <c r="ES25" s="13"/>
      <c r="ET25" s="13"/>
      <c r="EU25" s="13"/>
      <c r="EV25" s="27">
        <v>0.27800000000000002</v>
      </c>
      <c r="EW25" s="13"/>
      <c r="EX25" s="13"/>
      <c r="EY25" s="13"/>
      <c r="EZ25" s="13"/>
      <c r="FA25" s="13"/>
      <c r="FB25" s="13"/>
      <c r="FC25" s="27">
        <v>0.27933333333333338</v>
      </c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</row>
    <row r="26" spans="7:200" x14ac:dyDescent="0.45">
      <c r="G26" s="13"/>
      <c r="H26" s="13"/>
      <c r="I26" s="27">
        <v>0.21299999999999999</v>
      </c>
      <c r="J26" s="13"/>
      <c r="K26" s="13"/>
      <c r="L26" s="13"/>
      <c r="M26" s="13"/>
      <c r="N26" s="13"/>
      <c r="O26" s="13"/>
      <c r="P26" s="35">
        <v>0.21633333333333335</v>
      </c>
      <c r="Q26" s="13"/>
      <c r="R26" s="13"/>
      <c r="S26" s="13"/>
      <c r="T26" s="13"/>
      <c r="U26" s="13"/>
      <c r="V26" s="13"/>
      <c r="W26" s="27">
        <v>0.216</v>
      </c>
      <c r="X26" s="13"/>
      <c r="Y26" s="13"/>
      <c r="Z26" s="13"/>
      <c r="AA26" s="13"/>
      <c r="AB26" s="13"/>
      <c r="AC26" s="13"/>
      <c r="AD26" s="27">
        <v>0.21566666666666667</v>
      </c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27">
        <v>0.23333333333333336</v>
      </c>
      <c r="BA26" s="13"/>
      <c r="BB26" s="13"/>
      <c r="BC26" s="13"/>
      <c r="BD26" s="13"/>
      <c r="BE26" s="13"/>
      <c r="BF26" s="13"/>
      <c r="BG26" s="35">
        <v>0.23200000000000001</v>
      </c>
      <c r="BH26" s="13"/>
      <c r="BI26" s="13"/>
      <c r="BJ26" s="13"/>
      <c r="BK26" s="13"/>
      <c r="BL26" s="13"/>
      <c r="BM26" s="13"/>
      <c r="BN26" s="27">
        <v>0.23300000000000001</v>
      </c>
      <c r="BO26" s="13"/>
      <c r="BP26" s="13"/>
      <c r="BQ26" s="13"/>
      <c r="BR26" s="13"/>
      <c r="BS26" s="13"/>
      <c r="BT26" s="13"/>
      <c r="BU26" s="27">
        <v>0.23400000000000001</v>
      </c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27">
        <v>0.25700000000000001</v>
      </c>
      <c r="CR26" s="13"/>
      <c r="CS26" s="13"/>
      <c r="CT26" s="13"/>
      <c r="CU26" s="13"/>
      <c r="CV26" s="13"/>
      <c r="CW26" s="13"/>
      <c r="CX26" s="35">
        <v>0.255</v>
      </c>
      <c r="CY26" s="13"/>
      <c r="CZ26" s="13"/>
      <c r="DA26" s="13"/>
      <c r="DB26" s="13"/>
      <c r="DC26" s="13"/>
      <c r="DE26" s="27">
        <v>0.25733333333333336</v>
      </c>
      <c r="DF26" s="13"/>
      <c r="DG26" s="13"/>
      <c r="DH26" s="13"/>
      <c r="DI26" s="13"/>
      <c r="DJ26" s="13"/>
      <c r="DK26" s="13"/>
      <c r="DL26" s="27">
        <v>0.25700000000000001</v>
      </c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27">
        <v>0.27833333333333338</v>
      </c>
      <c r="EI26" s="13"/>
      <c r="EJ26" s="13"/>
      <c r="EK26" s="13"/>
      <c r="EL26" s="13"/>
      <c r="EM26" s="13"/>
      <c r="EN26" s="13"/>
      <c r="EO26" s="35">
        <v>0.28100000000000003</v>
      </c>
      <c r="EP26" s="13"/>
      <c r="EQ26" s="13"/>
      <c r="ER26" s="13"/>
      <c r="ES26" s="13"/>
      <c r="ET26" s="13"/>
      <c r="EU26" s="13"/>
      <c r="EV26" s="27">
        <v>0.27700000000000002</v>
      </c>
      <c r="EW26" s="13"/>
      <c r="EX26" s="13"/>
      <c r="EY26" s="13"/>
      <c r="EZ26" s="13"/>
      <c r="FA26" s="13"/>
      <c r="FB26" s="13"/>
      <c r="FC26" s="27">
        <v>0.27900000000000003</v>
      </c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</row>
    <row r="27" spans="7:200" x14ac:dyDescent="0.45">
      <c r="G27" s="13"/>
      <c r="H27" s="13"/>
      <c r="I27" s="27">
        <v>0.214</v>
      </c>
      <c r="J27" s="13"/>
      <c r="K27" s="13"/>
      <c r="L27" s="13"/>
      <c r="M27" s="13"/>
      <c r="N27" s="13"/>
      <c r="O27" s="13"/>
      <c r="P27" s="35">
        <v>0.21666666666666667</v>
      </c>
      <c r="Q27" s="13"/>
      <c r="R27" s="13"/>
      <c r="S27" s="13"/>
      <c r="T27" s="13"/>
      <c r="U27" s="13"/>
      <c r="V27" s="13"/>
      <c r="W27" s="27">
        <v>0.216</v>
      </c>
      <c r="X27" s="13"/>
      <c r="Y27" s="13"/>
      <c r="Z27" s="13"/>
      <c r="AA27" s="13"/>
      <c r="AB27" s="13"/>
      <c r="AC27" s="13"/>
      <c r="AD27" s="27">
        <v>0.216</v>
      </c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27">
        <v>0.23466666666666666</v>
      </c>
      <c r="BA27" s="13"/>
      <c r="BB27" s="13"/>
      <c r="BC27" s="13"/>
      <c r="BD27" s="13"/>
      <c r="BE27" s="13"/>
      <c r="BF27" s="13"/>
      <c r="BG27" s="35">
        <v>0.23200000000000001</v>
      </c>
      <c r="BH27" s="13"/>
      <c r="BI27" s="13"/>
      <c r="BJ27" s="13"/>
      <c r="BK27" s="13"/>
      <c r="BL27" s="13"/>
      <c r="BM27" s="13"/>
      <c r="BN27" s="27">
        <v>0.23499999999999999</v>
      </c>
      <c r="BO27" s="13"/>
      <c r="BP27" s="13"/>
      <c r="BQ27" s="13"/>
      <c r="BR27" s="13"/>
      <c r="BS27" s="13"/>
      <c r="BT27" s="13"/>
      <c r="BU27" s="27">
        <v>0.23433333333333331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27">
        <v>0.25700000000000001</v>
      </c>
      <c r="CR27" s="13"/>
      <c r="CS27" s="13"/>
      <c r="CT27" s="13"/>
      <c r="CU27" s="13"/>
      <c r="CV27" s="13"/>
      <c r="CW27" s="13"/>
      <c r="CX27" s="35">
        <v>0.25566666666666665</v>
      </c>
      <c r="CY27" s="13"/>
      <c r="CZ27" s="13"/>
      <c r="DA27" s="13"/>
      <c r="DB27" s="13"/>
      <c r="DC27" s="13"/>
      <c r="DE27" s="27">
        <v>0.25700000000000001</v>
      </c>
      <c r="DF27" s="13"/>
      <c r="DG27" s="13"/>
      <c r="DH27" s="13"/>
      <c r="DI27" s="13"/>
      <c r="DJ27" s="13"/>
      <c r="DK27" s="13"/>
      <c r="DL27" s="27">
        <v>0.25700000000000001</v>
      </c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27">
        <v>0.27933333333333338</v>
      </c>
      <c r="EI27" s="13"/>
      <c r="EJ27" s="13"/>
      <c r="EK27" s="13"/>
      <c r="EL27" s="13"/>
      <c r="EM27" s="13"/>
      <c r="EN27" s="13"/>
      <c r="EO27" s="35">
        <v>0.28066666666666668</v>
      </c>
      <c r="EP27" s="13"/>
      <c r="EQ27" s="13"/>
      <c r="ER27" s="13"/>
      <c r="ES27" s="13"/>
      <c r="ET27" s="13"/>
      <c r="EU27" s="13"/>
      <c r="EV27" s="27">
        <v>0.27733333333333338</v>
      </c>
      <c r="EW27" s="13"/>
      <c r="EX27" s="13"/>
      <c r="EY27" s="13"/>
      <c r="EZ27" s="13"/>
      <c r="FA27" s="13"/>
      <c r="FB27" s="13"/>
      <c r="FC27" s="27">
        <v>0.27966666666666667</v>
      </c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</row>
    <row r="28" spans="7:200" x14ac:dyDescent="0.45">
      <c r="G28" s="13"/>
      <c r="H28" s="13"/>
      <c r="I28" s="27">
        <v>0.21099999999999999</v>
      </c>
      <c r="J28" s="13"/>
      <c r="K28" s="13"/>
      <c r="L28" s="13"/>
      <c r="M28" s="13"/>
      <c r="N28" s="13"/>
      <c r="O28" s="13"/>
      <c r="P28" s="35">
        <v>0.215</v>
      </c>
      <c r="Q28" s="13"/>
      <c r="R28" s="13"/>
      <c r="S28" s="13"/>
      <c r="T28" s="13"/>
      <c r="U28" s="13"/>
      <c r="V28" s="13"/>
      <c r="W28" s="27">
        <v>0.21466666666666667</v>
      </c>
      <c r="X28" s="13"/>
      <c r="Y28" s="13"/>
      <c r="Z28" s="13"/>
      <c r="AA28" s="13"/>
      <c r="AB28" s="13"/>
      <c r="AC28" s="13"/>
      <c r="AD28" s="27">
        <v>0.21466666666666667</v>
      </c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27">
        <v>0.23166666666666669</v>
      </c>
      <c r="BA28" s="13"/>
      <c r="BB28" s="13"/>
      <c r="BC28" s="13"/>
      <c r="BD28" s="13"/>
      <c r="BE28" s="13"/>
      <c r="BF28" s="13"/>
      <c r="BG28" s="35">
        <v>0.23300000000000001</v>
      </c>
      <c r="BH28" s="13"/>
      <c r="BI28" s="13"/>
      <c r="BJ28" s="13"/>
      <c r="BK28" s="13"/>
      <c r="BL28" s="13"/>
      <c r="BM28" s="13"/>
      <c r="BN28" s="27">
        <v>0.23400000000000001</v>
      </c>
      <c r="BO28" s="13"/>
      <c r="BP28" s="13"/>
      <c r="BQ28" s="13"/>
      <c r="BR28" s="13"/>
      <c r="BS28" s="13"/>
      <c r="BT28" s="13"/>
      <c r="BU28" s="27">
        <v>0.23433333333333331</v>
      </c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27">
        <v>0.25600000000000001</v>
      </c>
      <c r="CR28" s="13"/>
      <c r="CS28" s="13"/>
      <c r="CT28" s="13"/>
      <c r="CU28" s="13"/>
      <c r="CV28" s="13"/>
      <c r="CW28" s="13"/>
      <c r="CX28" s="35">
        <v>0.25533333333333336</v>
      </c>
      <c r="CY28" s="13"/>
      <c r="CZ28" s="13"/>
      <c r="DA28" s="13"/>
      <c r="DB28" s="13"/>
      <c r="DC28" s="13"/>
      <c r="DE28" s="27">
        <v>0.25700000000000001</v>
      </c>
      <c r="DF28" s="13"/>
      <c r="DG28" s="13"/>
      <c r="DH28" s="13"/>
      <c r="DI28" s="13"/>
      <c r="DJ28" s="13"/>
      <c r="DK28" s="13"/>
      <c r="DL28" s="27">
        <v>0.25666666666666665</v>
      </c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27">
        <v>0.27800000000000002</v>
      </c>
      <c r="EI28" s="13"/>
      <c r="EJ28" s="13"/>
      <c r="EK28" s="13"/>
      <c r="EL28" s="13"/>
      <c r="EM28" s="13"/>
      <c r="EN28" s="13"/>
      <c r="EO28" s="35">
        <v>0.28066666666666668</v>
      </c>
      <c r="EP28" s="13"/>
      <c r="EQ28" s="13"/>
      <c r="ER28" s="13"/>
      <c r="ES28" s="13"/>
      <c r="ET28" s="13"/>
      <c r="EU28" s="13"/>
      <c r="EV28" s="27">
        <v>0.27700000000000002</v>
      </c>
      <c r="EW28" s="13"/>
      <c r="EX28" s="13"/>
      <c r="EY28" s="13"/>
      <c r="EZ28" s="13"/>
      <c r="FA28" s="13"/>
      <c r="FB28" s="13"/>
      <c r="FC28" s="27">
        <v>0.28000000000000003</v>
      </c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</row>
    <row r="29" spans="7:200" x14ac:dyDescent="0.45">
      <c r="G29" s="13"/>
      <c r="H29" s="13"/>
      <c r="I29" s="27">
        <v>0.21099999999999999</v>
      </c>
      <c r="J29" s="13"/>
      <c r="K29" s="13"/>
      <c r="L29" s="13"/>
      <c r="M29" s="13"/>
      <c r="N29" s="13"/>
      <c r="O29" s="13"/>
      <c r="P29" s="35">
        <v>0.215</v>
      </c>
      <c r="Q29" s="13"/>
      <c r="R29" s="13"/>
      <c r="S29" s="13"/>
      <c r="T29" s="13"/>
      <c r="U29" s="13"/>
      <c r="V29" s="13"/>
      <c r="W29" s="27">
        <v>0.21466666666666667</v>
      </c>
      <c r="X29" s="13"/>
      <c r="Y29" s="13"/>
      <c r="Z29" s="13"/>
      <c r="AA29" s="13"/>
      <c r="AB29" s="13"/>
      <c r="AC29" s="13"/>
      <c r="AD29" s="27">
        <v>0.216</v>
      </c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27">
        <v>0.23266666666666669</v>
      </c>
      <c r="BA29" s="13"/>
      <c r="BB29" s="13"/>
      <c r="BC29" s="13"/>
      <c r="BD29" s="13"/>
      <c r="BE29" s="13"/>
      <c r="BF29" s="13"/>
      <c r="BG29" s="35">
        <v>0.23200000000000001</v>
      </c>
      <c r="BH29" s="13"/>
      <c r="BI29" s="13"/>
      <c r="BJ29" s="13"/>
      <c r="BK29" s="13"/>
      <c r="BL29" s="13"/>
      <c r="BM29" s="13"/>
      <c r="BN29" s="27">
        <v>0.23499999999999999</v>
      </c>
      <c r="BO29" s="13"/>
      <c r="BP29" s="13"/>
      <c r="BQ29" s="13"/>
      <c r="BR29" s="13"/>
      <c r="BS29" s="13"/>
      <c r="BT29" s="13"/>
      <c r="BU29" s="27">
        <v>0.23366666666666669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27">
        <v>0.25666666666666665</v>
      </c>
      <c r="CR29" s="13"/>
      <c r="CS29" s="13"/>
      <c r="CT29" s="13"/>
      <c r="CU29" s="13"/>
      <c r="CV29" s="13"/>
      <c r="CW29" s="13"/>
      <c r="CX29" s="35">
        <v>0.25600000000000001</v>
      </c>
      <c r="CY29" s="13"/>
      <c r="CZ29" s="13"/>
      <c r="DA29" s="13"/>
      <c r="DB29" s="13"/>
      <c r="DC29" s="13"/>
      <c r="DE29" s="27">
        <v>0.25700000000000001</v>
      </c>
      <c r="DF29" s="13"/>
      <c r="DG29" s="13"/>
      <c r="DH29" s="13"/>
      <c r="DI29" s="13"/>
      <c r="DJ29" s="13"/>
      <c r="DK29" s="13"/>
      <c r="DL29" s="27">
        <v>0.25666666666666665</v>
      </c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27">
        <v>0.27833333333333338</v>
      </c>
      <c r="EI29" s="13"/>
      <c r="EJ29" s="13"/>
      <c r="EK29" s="13"/>
      <c r="EL29" s="13"/>
      <c r="EM29" s="13"/>
      <c r="EN29" s="13"/>
      <c r="EO29" s="35">
        <v>0.28100000000000003</v>
      </c>
      <c r="EP29" s="13"/>
      <c r="EQ29" s="13"/>
      <c r="ER29" s="13"/>
      <c r="ES29" s="13"/>
      <c r="ET29" s="13"/>
      <c r="EU29" s="13"/>
      <c r="EV29" s="27">
        <v>0.27500000000000002</v>
      </c>
      <c r="EW29" s="13"/>
      <c r="EX29" s="13"/>
      <c r="EY29" s="13"/>
      <c r="EZ29" s="13"/>
      <c r="FA29" s="13"/>
      <c r="FB29" s="13"/>
      <c r="FC29" s="27">
        <v>0.27800000000000002</v>
      </c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</row>
    <row r="30" spans="7:200" x14ac:dyDescent="0.45">
      <c r="G30" s="13"/>
      <c r="H30" s="13"/>
      <c r="I30" s="27">
        <v>0.21099999999999999</v>
      </c>
      <c r="J30" s="13"/>
      <c r="K30" s="13"/>
      <c r="L30" s="13"/>
      <c r="M30" s="13"/>
      <c r="N30" s="13"/>
      <c r="O30" s="13"/>
      <c r="P30" s="35">
        <v>0.215</v>
      </c>
      <c r="Q30" s="13"/>
      <c r="R30" s="13"/>
      <c r="S30" s="13"/>
      <c r="T30" s="13"/>
      <c r="U30" s="13"/>
      <c r="V30" s="13"/>
      <c r="W30" s="27">
        <v>0.21466666666666667</v>
      </c>
      <c r="X30" s="13"/>
      <c r="Y30" s="13"/>
      <c r="Z30" s="13"/>
      <c r="AA30" s="13"/>
      <c r="AB30" s="13"/>
      <c r="AC30" s="13"/>
      <c r="AD30" s="27">
        <v>0.216</v>
      </c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27">
        <v>0.23100000000000001</v>
      </c>
      <c r="BA30" s="13"/>
      <c r="BB30" s="13"/>
      <c r="BC30" s="13"/>
      <c r="BD30" s="13"/>
      <c r="BE30" s="13"/>
      <c r="BF30" s="13"/>
      <c r="BG30" s="35">
        <v>0.23200000000000001</v>
      </c>
      <c r="BH30" s="13"/>
      <c r="BI30" s="13"/>
      <c r="BJ30" s="13"/>
      <c r="BK30" s="13"/>
      <c r="BL30" s="13"/>
      <c r="BM30" s="13"/>
      <c r="BN30" s="27">
        <v>0.23400000000000001</v>
      </c>
      <c r="BO30" s="13"/>
      <c r="BP30" s="13"/>
      <c r="BQ30" s="13"/>
      <c r="BR30" s="13"/>
      <c r="BS30" s="13"/>
      <c r="BT30" s="13"/>
      <c r="BU30" s="27">
        <v>0.23300000000000001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27">
        <v>0.25600000000000001</v>
      </c>
      <c r="CR30" s="13"/>
      <c r="CS30" s="13"/>
      <c r="CT30" s="13"/>
      <c r="CU30" s="13"/>
      <c r="CV30" s="13"/>
      <c r="CW30" s="13"/>
      <c r="CX30" s="35">
        <v>0.255</v>
      </c>
      <c r="CY30" s="13"/>
      <c r="CZ30" s="13"/>
      <c r="DA30" s="13"/>
      <c r="DB30" s="13"/>
      <c r="DC30" s="13"/>
      <c r="DE30" s="27">
        <v>0.25700000000000001</v>
      </c>
      <c r="DF30" s="13"/>
      <c r="DG30" s="13"/>
      <c r="DH30" s="13"/>
      <c r="DI30" s="13"/>
      <c r="DJ30" s="13"/>
      <c r="DK30" s="13"/>
      <c r="DL30" s="27">
        <v>0.25766666666666665</v>
      </c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27">
        <v>0.27800000000000002</v>
      </c>
      <c r="EI30" s="13"/>
      <c r="EJ30" s="13"/>
      <c r="EK30" s="13"/>
      <c r="EL30" s="13"/>
      <c r="EM30" s="13"/>
      <c r="EN30" s="13"/>
      <c r="EO30" s="35">
        <v>0.28100000000000003</v>
      </c>
      <c r="EP30" s="13"/>
      <c r="EQ30" s="13"/>
      <c r="ER30" s="13"/>
      <c r="ES30" s="13"/>
      <c r="ET30" s="13"/>
      <c r="EU30" s="13"/>
      <c r="EV30" s="27">
        <v>0.27433333333333337</v>
      </c>
      <c r="EW30" s="13"/>
      <c r="EX30" s="13"/>
      <c r="EY30" s="13"/>
      <c r="EZ30" s="13"/>
      <c r="FA30" s="13"/>
      <c r="FB30" s="13"/>
      <c r="FC30" s="27">
        <v>0.27800000000000002</v>
      </c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</row>
    <row r="31" spans="7:200" x14ac:dyDescent="0.45">
      <c r="G31" s="13"/>
      <c r="H31" s="13"/>
      <c r="I31" s="27"/>
      <c r="J31" s="13"/>
      <c r="K31" s="13"/>
      <c r="L31" s="13"/>
      <c r="M31" s="13"/>
      <c r="N31" s="13"/>
      <c r="O31" s="13"/>
      <c r="P31" s="35"/>
      <c r="Q31" s="13"/>
      <c r="R31" s="13"/>
      <c r="S31" s="13"/>
      <c r="T31" s="13"/>
      <c r="U31" s="13"/>
      <c r="V31" s="13"/>
      <c r="W31" s="2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27">
        <v>0.23100000000000001</v>
      </c>
      <c r="BA31" s="13"/>
      <c r="BB31" s="13"/>
      <c r="BC31" s="13"/>
      <c r="BD31" s="13"/>
      <c r="BE31" s="13"/>
      <c r="BF31" s="13"/>
      <c r="BG31" s="35">
        <v>0.23200000000000001</v>
      </c>
      <c r="BH31" s="13"/>
      <c r="BI31" s="13"/>
      <c r="BJ31" s="13"/>
      <c r="BK31" s="13"/>
      <c r="BL31" s="13"/>
      <c r="BM31" s="13"/>
      <c r="BN31" s="27">
        <v>0.23499999999999999</v>
      </c>
      <c r="BO31" s="13"/>
      <c r="BP31" s="13"/>
      <c r="BQ31" s="13"/>
      <c r="BR31" s="13"/>
      <c r="BS31" s="13"/>
      <c r="BT31" s="13"/>
      <c r="BU31" s="27">
        <v>0.23533333333333331</v>
      </c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27">
        <v>0.25600000000000001</v>
      </c>
      <c r="CR31" s="13"/>
      <c r="CS31" s="13"/>
      <c r="CT31" s="13"/>
      <c r="CU31" s="13"/>
      <c r="CV31" s="13"/>
      <c r="CW31" s="13"/>
      <c r="CX31" s="35">
        <v>0.255</v>
      </c>
      <c r="CY31" s="13"/>
      <c r="CZ31" s="13"/>
      <c r="DA31" s="13"/>
      <c r="DB31" s="13"/>
      <c r="DC31" s="13"/>
      <c r="DE31" s="27">
        <v>0.25666666666666665</v>
      </c>
      <c r="DF31" s="13"/>
      <c r="DG31" s="13"/>
      <c r="DH31" s="13"/>
      <c r="DI31" s="13"/>
      <c r="DJ31" s="13"/>
      <c r="DK31" s="13"/>
      <c r="DL31" s="27">
        <v>0.25633333333333336</v>
      </c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27">
        <v>0.27800000000000002</v>
      </c>
      <c r="EI31" s="13"/>
      <c r="EJ31" s="13"/>
      <c r="EK31" s="13"/>
      <c r="EL31" s="13"/>
      <c r="EM31" s="13"/>
      <c r="EN31" s="13"/>
      <c r="EO31" s="35">
        <v>0.27900000000000003</v>
      </c>
      <c r="EP31" s="13"/>
      <c r="EQ31" s="13"/>
      <c r="ER31" s="13"/>
      <c r="ES31" s="13"/>
      <c r="ET31" s="13"/>
      <c r="EU31" s="13"/>
      <c r="EV31" s="27">
        <v>0.27200000000000002</v>
      </c>
      <c r="EW31" s="13"/>
      <c r="EX31" s="13"/>
      <c r="EY31" s="13"/>
      <c r="EZ31" s="13"/>
      <c r="FA31" s="13"/>
      <c r="FB31" s="13"/>
      <c r="FC31" s="27">
        <v>0.27800000000000002</v>
      </c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</row>
    <row r="32" spans="7:200" x14ac:dyDescent="0.4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27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</row>
    <row r="33" spans="7:200" x14ac:dyDescent="0.4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</row>
    <row r="34" spans="7:200" x14ac:dyDescent="0.4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</row>
    <row r="35" spans="7:200" x14ac:dyDescent="0.4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</row>
    <row r="36" spans="7:200" x14ac:dyDescent="0.45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</row>
    <row r="37" spans="7:200" x14ac:dyDescent="0.45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</row>
    <row r="38" spans="7:200" x14ac:dyDescent="0.4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</row>
    <row r="39" spans="7:200" x14ac:dyDescent="0.45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</row>
    <row r="40" spans="7:200" x14ac:dyDescent="0.45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45"/>
      <c r="FT40" s="145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M40" s="135"/>
      <c r="GN40" s="135"/>
    </row>
    <row r="41" spans="7:200" x14ac:dyDescent="0.45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45"/>
      <c r="FT41" s="145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M41" s="135"/>
      <c r="GN41" s="135"/>
    </row>
    <row r="42" spans="7:200" x14ac:dyDescent="0.45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45"/>
      <c r="FT42" s="145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K42" s="13"/>
      <c r="GL42" s="13"/>
      <c r="GM42" s="145"/>
      <c r="GN42" s="145"/>
      <c r="GO42" s="13"/>
      <c r="GP42" s="13"/>
      <c r="GQ42" s="13"/>
      <c r="GR42" s="13"/>
    </row>
    <row r="43" spans="7:200" x14ac:dyDescent="0.45"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45"/>
      <c r="FT43" s="145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K43" s="13"/>
      <c r="GL43" s="13"/>
      <c r="GM43" s="145"/>
      <c r="GN43" s="145"/>
      <c r="GO43" s="13"/>
      <c r="GP43" s="13"/>
      <c r="GQ43" s="13"/>
      <c r="GR43" s="13"/>
    </row>
    <row r="44" spans="7:200" x14ac:dyDescent="0.45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K44" s="13"/>
      <c r="GL44" s="13"/>
      <c r="GM44" s="13"/>
      <c r="GN44" s="13"/>
      <c r="GO44" s="13"/>
      <c r="GP44" s="13"/>
      <c r="GQ44" s="13"/>
      <c r="GR44" s="13"/>
    </row>
    <row r="45" spans="7:200" x14ac:dyDescent="0.45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K45" s="13"/>
      <c r="GL45" s="13"/>
      <c r="GM45" s="13"/>
      <c r="GN45" s="13"/>
      <c r="GO45" s="13"/>
      <c r="GP45" s="13"/>
      <c r="GQ45" s="13"/>
      <c r="GR45" s="13"/>
    </row>
    <row r="46" spans="7:200" x14ac:dyDescent="0.45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K46" s="13"/>
      <c r="GL46" s="13"/>
      <c r="GM46" s="137"/>
      <c r="GN46" s="137"/>
      <c r="GO46" s="13"/>
      <c r="GP46" s="13"/>
      <c r="GQ46" s="13"/>
      <c r="GR46" s="13"/>
    </row>
    <row r="47" spans="7:200" x14ac:dyDescent="0.45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K47" s="13"/>
      <c r="GL47" s="13"/>
      <c r="GM47" s="137"/>
      <c r="GN47" s="137"/>
      <c r="GO47" s="13"/>
      <c r="GP47" s="13"/>
      <c r="GQ47" s="13"/>
      <c r="GR47" s="13"/>
    </row>
    <row r="48" spans="7:200" x14ac:dyDescent="0.45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K48" s="13"/>
      <c r="GL48" s="13"/>
      <c r="GM48" s="137"/>
      <c r="GN48" s="137"/>
      <c r="GO48" s="13"/>
      <c r="GP48" s="13"/>
      <c r="GQ48" s="13"/>
      <c r="GR48" s="13"/>
    </row>
    <row r="49" spans="7:200" x14ac:dyDescent="0.45"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K49" s="13"/>
      <c r="GL49" s="13"/>
      <c r="GM49" s="137"/>
      <c r="GN49" s="137"/>
      <c r="GO49" s="13"/>
      <c r="GP49" s="13"/>
      <c r="GQ49" s="13"/>
      <c r="GR49" s="13"/>
    </row>
    <row r="50" spans="7:200" x14ac:dyDescent="0.45"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</row>
    <row r="51" spans="7:200" x14ac:dyDescent="0.45"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</row>
    <row r="52" spans="7:200" x14ac:dyDescent="0.45"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</row>
    <row r="53" spans="7:200" x14ac:dyDescent="0.4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</row>
    <row r="54" spans="7:200" x14ac:dyDescent="0.4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</row>
    <row r="55" spans="7:200" x14ac:dyDescent="0.4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</row>
    <row r="56" spans="7:200" x14ac:dyDescent="0.4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</row>
    <row r="57" spans="7:200" x14ac:dyDescent="0.4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</row>
    <row r="58" spans="7:200" x14ac:dyDescent="0.4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</row>
    <row r="59" spans="7:200" x14ac:dyDescent="0.45"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</row>
    <row r="60" spans="7:200" x14ac:dyDescent="0.45"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</row>
    <row r="61" spans="7:200" x14ac:dyDescent="0.45"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</row>
    <row r="62" spans="7:200" x14ac:dyDescent="0.45"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</row>
    <row r="63" spans="7:200" x14ac:dyDescent="0.45"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</row>
    <row r="64" spans="7:200" x14ac:dyDescent="0.45"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</row>
  </sheetData>
  <mergeCells count="23">
    <mergeCell ref="AZ2:BE2"/>
    <mergeCell ref="I2:N2"/>
    <mergeCell ref="P2:U2"/>
    <mergeCell ref="W2:AB2"/>
    <mergeCell ref="AK2:AP2"/>
    <mergeCell ref="AD2:AI2"/>
    <mergeCell ref="EV2:FA2"/>
    <mergeCell ref="FC2:FH2"/>
    <mergeCell ref="FJ2:FO2"/>
    <mergeCell ref="BG2:BL2"/>
    <mergeCell ref="BN2:BS2"/>
    <mergeCell ref="BU2:BZ2"/>
    <mergeCell ref="EH2:EM2"/>
    <mergeCell ref="EO2:ET2"/>
    <mergeCell ref="CQ2:CV2"/>
    <mergeCell ref="CX2:DC2"/>
    <mergeCell ref="DE2:DJ2"/>
    <mergeCell ref="DL2:DQ2"/>
    <mergeCell ref="DS2:DX2"/>
    <mergeCell ref="CB2:CG2"/>
    <mergeCell ref="FQ1:FX1"/>
    <mergeCell ref="GA1:GH1"/>
    <mergeCell ref="GK1:GR1"/>
  </mergeCells>
  <phoneticPr fontId="4" type="noConversion"/>
  <hyperlinks>
    <hyperlink ref="I2" location="'S1-Ex-SW-HC-45-95-QY1.8-080221'!A1" display="S1-EX-SW-HC-45-95-QY1.8-080221" xr:uid="{00000000-0004-0000-0100-000000000000}"/>
    <hyperlink ref="I2:N2" location="'S1-EX-SW-HC-45-100-QY1.8-210421'!A1" display="S1-EX-SW-HC-45-100-QY1.8-210421" xr:uid="{00000000-0004-0000-0100-000001000000}"/>
    <hyperlink ref="P2" location="'S1-Ex-SW-HC-45-95-QY1.8-080221'!A1" display="S1-EX-SW-HC-45-95-QY1.8-080221" xr:uid="{00000000-0004-0000-0100-000002000000}"/>
    <hyperlink ref="P2:U2" location="'S2-EX-SW-HC-45-100-QY1.8-210421'!A1" display="S2-EX-SW-HC-45-100-QY1.8-210421" xr:uid="{00000000-0004-0000-0100-000003000000}"/>
    <hyperlink ref="W2" location="'S1-Ex-SW-HC-45-95-QY1.8-080221'!A1" display="S1-EX-SW-HC-45-95-QY1.8-080221" xr:uid="{00000000-0004-0000-0100-000004000000}"/>
    <hyperlink ref="W2:AB2" location="'S3-EX-SW-HC-45-100-QY1.8-210421'!A1" display="S3-EX-SW-HC-45-100-QY1.8-210421" xr:uid="{00000000-0004-0000-0100-000005000000}"/>
    <hyperlink ref="AD2" location="'S1-Ex-SW-HC-45-95-QY1.8-080221'!A1" display="S1-EX-SW-HC-45-95-QY1.8-080221" xr:uid="{00000000-0004-0000-0100-000006000000}"/>
    <hyperlink ref="AD2:AI2" location="'S4-EX-SW-HC-45-100-QY1.8-210421'!A1" display="S4-EX-SW-HC-45-100-QY1.8-210421" xr:uid="{00000000-0004-0000-0100-000007000000}"/>
    <hyperlink ref="AZ2" location="'S1-Ex-SW-HC-45-95-QY1.8-080221'!A1" display="S1-EX-SW-HC-45-95-QY1.8-080221" xr:uid="{00000000-0004-0000-0100-000008000000}"/>
    <hyperlink ref="AZ2:BE2" location="'S1-EX-SW-HB-37-100-QY1.8-210421'!A1" display="S1-EX-SW-HB-37-100-QY1.8-210421" xr:uid="{00000000-0004-0000-0100-000009000000}"/>
    <hyperlink ref="BG2" location="'S1-Ex-SW-HC-45-95-QY1.8-080221'!A1" display="S1-EX-SW-HC-45-95-QY1.8-080221" xr:uid="{00000000-0004-0000-0100-00000A000000}"/>
    <hyperlink ref="BG2:BL2" location="'S2-EX-SW-HB-37-100-QY1.8-210421'!A1" display="S2-EX-SW-HB-37-100-QY1.8-210421" xr:uid="{00000000-0004-0000-0100-00000B000000}"/>
    <hyperlink ref="BN2" location="'S1-Ex-SW-HC-45-95-QY1.8-080221'!A1" display="S1-EX-SW-HC-45-95-QY1.8-080221" xr:uid="{00000000-0004-0000-0100-00000C000000}"/>
    <hyperlink ref="BN2:BS2" location="'S3-EX-SW-HB-37-100-QY1.8-210421'!A1" display="S3-EX-SW-HB-37-100-QY1.8-210421" xr:uid="{00000000-0004-0000-0100-00000D000000}"/>
    <hyperlink ref="BU2" location="'S1-Ex-SW-HC-45-95-QY1.8-080221'!A1" display="S1-EX-SW-HC-45-95-QY1.8-080221" xr:uid="{00000000-0004-0000-0100-00000E000000}"/>
    <hyperlink ref="BU2:BZ2" location="'S4-EX-SW-HB-37-100-QY1.8-210421'!A1" display="S4-EX-SW-HB-37-100-QY1.8-210421" xr:uid="{00000000-0004-0000-0100-00000F000000}"/>
    <hyperlink ref="CQ2" location="'S1-Ex-SW-HC-45-95-QY1.8-080221'!A1" display="S1-EX-SW-HC-45-95-QY1.8-080221" xr:uid="{00000000-0004-0000-0100-000010000000}"/>
    <hyperlink ref="CQ2:CV2" location="'S1-EX-SW-RT-21-30-QY1.8-210421'!A1" display="S1-EX-SW-RT-21-30-QY1.8-210421" xr:uid="{00000000-0004-0000-0100-000011000000}"/>
    <hyperlink ref="CX2" location="'S1-Ex-SW-HC-45-95-QY1.8-080221'!A1" display="S1-EX-SW-HC-45-95-QY1.8-080221" xr:uid="{00000000-0004-0000-0100-000012000000}"/>
    <hyperlink ref="CX2:DC2" location="'S2-EX-SW-RT-21-30-QY1.8-210421'!A1" display="S2-EX-SW-RT-21-30-QY1.8-210421" xr:uid="{00000000-0004-0000-0100-000013000000}"/>
    <hyperlink ref="DE2" location="'S1-Ex-SW-HC-45-95-QY1.8-080221'!A1" display="S1-EX-SW-HC-45-95-QY1.8-080221" xr:uid="{00000000-0004-0000-0100-000014000000}"/>
    <hyperlink ref="DE2:DJ2" location="'S3-EX-SW-RT-21-30-QY1.8-210421'!A1" display="S3-EX-SW-RT-21-30-QY1.8-210421" xr:uid="{00000000-0004-0000-0100-000015000000}"/>
    <hyperlink ref="DL2" location="'S1-Ex-SW-HC-45-95-QY1.8-080221'!A1" display="S1-EX-SW-HC-45-95-QY1.8-080221" xr:uid="{00000000-0004-0000-0100-000016000000}"/>
    <hyperlink ref="DL2:DQ2" location="'S4-EX-SW-RT-21-30-QY1.8-210421'!A1" display="S4-EX-SW-RT-21-30-QY1.8-210421" xr:uid="{00000000-0004-0000-0100-000017000000}"/>
    <hyperlink ref="EH2" location="'S1-Ex-SW-HC-45-95-QY1.8-080221'!A1" display="S1-EX-SW-HC-45-95-QY1.8-080221" xr:uid="{00000000-0004-0000-0100-000018000000}"/>
    <hyperlink ref="EH2:EM2" location="'S1-EX-SW-FRG-8-100-QY1.8-210421'!A1" display="S1-EX-SW-FRG-8-100-QY1.8-210421" xr:uid="{00000000-0004-0000-0100-000019000000}"/>
    <hyperlink ref="EO2" location="'S1-Ex-SW-HC-45-95-QY1.8-080221'!A1" display="S1-EX-SW-HC-45-95-QY1.8-080221" xr:uid="{00000000-0004-0000-0100-00001A000000}"/>
    <hyperlink ref="EO2:ET2" location="'S2-EX-SW-FRG-8-100-QY1.8-210421'!A1" display="S2-EX-SW-FRG-8-100-QY1.8-210421" xr:uid="{00000000-0004-0000-0100-00001B000000}"/>
    <hyperlink ref="EV2" location="'S1-Ex-SW-HC-45-95-QY1.8-080221'!A1" display="S1-EX-SW-HC-45-95-QY1.8-080221" xr:uid="{00000000-0004-0000-0100-00001C000000}"/>
    <hyperlink ref="EV2:FA2" location="'S3-EX-SW-FRG-8-100-QY1.8-210421'!A1" display="S3-EX-SW-FRG-8-100-QY1.8-210421" xr:uid="{00000000-0004-0000-0100-00001D000000}"/>
    <hyperlink ref="FC2" location="'S1-Ex-SW-HC-45-95-QY1.8-080221'!A1" display="S1-EX-SW-HC-45-95-QY1.8-080221" xr:uid="{00000000-0004-0000-0100-00001E000000}"/>
    <hyperlink ref="FC2:FH2" location="'S4-EX-SW-FRG-8-100-QY1.8-210421'!A1" display="S4-EX-SW-FRG-8-100-QY1.8-210421" xr:uid="{00000000-0004-0000-0100-00001F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AA34"/>
  <sheetViews>
    <sheetView zoomScale="60" zoomScaleNormal="60" workbookViewId="0">
      <selection activeCell="B1" sqref="B1"/>
    </sheetView>
  </sheetViews>
  <sheetFormatPr defaultRowHeight="13.8" x14ac:dyDescent="0.45"/>
  <cols>
    <col min="1" max="1" width="34.37890625" bestFit="1" customWidth="1"/>
    <col min="2" max="2" width="15.76171875" bestFit="1" customWidth="1"/>
    <col min="3" max="3" width="16.6171875" bestFit="1" customWidth="1"/>
    <col min="4" max="4" width="12.6171875" customWidth="1"/>
    <col min="5" max="5" width="14.76171875" customWidth="1"/>
    <col min="6" max="6" width="14.85546875" bestFit="1" customWidth="1"/>
    <col min="7" max="7" width="13.47265625" customWidth="1"/>
    <col min="8" max="8" width="15.37890625" bestFit="1" customWidth="1"/>
    <col min="9" max="9" width="17" bestFit="1" customWidth="1"/>
    <col min="10" max="10" width="17" customWidth="1"/>
    <col min="11" max="11" width="26.6171875" bestFit="1" customWidth="1"/>
    <col min="12" max="12" width="26.6171875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5" max="25" width="13.234375" bestFit="1" customWidth="1"/>
    <col min="26" max="26" width="8.6171875" bestFit="1" customWidth="1"/>
    <col min="27" max="27" width="18.6171875" bestFit="1" customWidth="1"/>
  </cols>
  <sheetData>
    <row r="1" spans="1:27" x14ac:dyDescent="0.45">
      <c r="A1" s="96" t="s">
        <v>102</v>
      </c>
      <c r="B1" s="97" t="s">
        <v>103</v>
      </c>
      <c r="C1" s="8"/>
    </row>
    <row r="2" spans="1:27" ht="14.1" x14ac:dyDescent="0.5">
      <c r="A2" s="1" t="s">
        <v>97</v>
      </c>
      <c r="B2" s="1"/>
      <c r="C2" s="1"/>
    </row>
    <row r="3" spans="1:27" ht="14.1" x14ac:dyDescent="0.5">
      <c r="A3" s="1"/>
      <c r="B3" s="1"/>
      <c r="C3" s="1"/>
    </row>
    <row r="4" spans="1:27" ht="30" x14ac:dyDescent="0.45">
      <c r="A4" s="31" t="s">
        <v>0</v>
      </c>
      <c r="B4" s="31" t="s">
        <v>1</v>
      </c>
      <c r="C4" s="31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149"/>
      <c r="K4" s="30" t="s">
        <v>9</v>
      </c>
      <c r="L4" s="149"/>
      <c r="M4" s="30" t="s">
        <v>10</v>
      </c>
      <c r="N4" s="30" t="s">
        <v>11</v>
      </c>
      <c r="O4" s="30" t="s">
        <v>12</v>
      </c>
      <c r="P4" s="30" t="s">
        <v>13</v>
      </c>
      <c r="Q4" s="30" t="s">
        <v>14</v>
      </c>
      <c r="R4" s="30" t="s">
        <v>15</v>
      </c>
      <c r="S4" s="30" t="s">
        <v>16</v>
      </c>
    </row>
    <row r="5" spans="1:27" x14ac:dyDescent="0.45">
      <c r="A5" s="5" t="s">
        <v>96</v>
      </c>
      <c r="B5" s="9" t="s">
        <v>87</v>
      </c>
      <c r="C5" s="4"/>
      <c r="D5" s="5">
        <v>20</v>
      </c>
      <c r="E5" s="5">
        <v>39</v>
      </c>
      <c r="F5" s="5" t="s">
        <v>32</v>
      </c>
      <c r="G5" s="5" t="s">
        <v>32</v>
      </c>
      <c r="H5" s="5" t="s">
        <v>24</v>
      </c>
      <c r="I5" s="5">
        <v>20.059999999999999</v>
      </c>
      <c r="J5" s="5"/>
      <c r="K5" s="5">
        <v>5.9</v>
      </c>
      <c r="L5" s="5"/>
      <c r="M5" s="5" t="s">
        <v>68</v>
      </c>
      <c r="N5" s="5" t="s">
        <v>64</v>
      </c>
      <c r="O5" s="5" t="s">
        <v>69</v>
      </c>
      <c r="P5" s="5" t="s">
        <v>65</v>
      </c>
      <c r="Q5" s="5">
        <v>6</v>
      </c>
      <c r="R5" s="9" t="s">
        <v>67</v>
      </c>
      <c r="S5" s="11"/>
      <c r="T5" s="5"/>
    </row>
    <row r="6" spans="1:27" ht="14.1" x14ac:dyDescent="0.5">
      <c r="M6" s="1"/>
      <c r="N6" s="1"/>
      <c r="O6" s="1"/>
      <c r="P6" s="1"/>
      <c r="Q6" s="1"/>
      <c r="R6" s="24"/>
    </row>
    <row r="7" spans="1:27" ht="14.1" x14ac:dyDescent="0.5">
      <c r="A7" s="15"/>
      <c r="B7" s="15"/>
      <c r="C7" s="15" t="s">
        <v>93</v>
      </c>
      <c r="D7" s="177" t="s">
        <v>59</v>
      </c>
      <c r="E7" s="177"/>
      <c r="F7" s="177"/>
      <c r="G7" s="177"/>
      <c r="H7" s="177"/>
      <c r="I7" s="177"/>
      <c r="J7" s="177"/>
      <c r="K7" s="177"/>
      <c r="L7" s="150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3"/>
      <c r="Y7" s="33"/>
      <c r="Z7" s="33"/>
      <c r="AA7" s="33"/>
    </row>
    <row r="8" spans="1:27" ht="14.1" x14ac:dyDescent="0.5">
      <c r="A8" s="15"/>
      <c r="B8" s="15"/>
      <c r="C8" s="15"/>
      <c r="D8" s="177" t="s">
        <v>88</v>
      </c>
      <c r="E8" s="177"/>
      <c r="F8" s="177"/>
      <c r="G8" s="178" t="s">
        <v>92</v>
      </c>
      <c r="H8" s="178"/>
      <c r="I8" s="178"/>
      <c r="J8" s="151"/>
      <c r="K8" s="73"/>
      <c r="L8" s="150"/>
      <c r="M8" s="73">
        <v>5.7000000000000002E-2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3"/>
      <c r="Y8" s="33"/>
      <c r="Z8" s="33"/>
      <c r="AA8" s="33"/>
    </row>
    <row r="9" spans="1:27" x14ac:dyDescent="0.45">
      <c r="A9" s="18"/>
      <c r="B9" s="34"/>
      <c r="C9" s="74"/>
      <c r="D9" s="74" t="s">
        <v>89</v>
      </c>
      <c r="E9" s="74" t="s">
        <v>90</v>
      </c>
      <c r="F9" s="74" t="s">
        <v>91</v>
      </c>
      <c r="G9" s="74" t="s">
        <v>89</v>
      </c>
      <c r="H9" s="74" t="s">
        <v>90</v>
      </c>
      <c r="I9" s="20" t="s">
        <v>91</v>
      </c>
      <c r="J9" s="20"/>
      <c r="K9" s="20" t="s">
        <v>117</v>
      </c>
      <c r="L9" s="20"/>
      <c r="M9" s="20"/>
      <c r="N9" s="20" t="s">
        <v>135</v>
      </c>
      <c r="O9" s="20" t="s">
        <v>30</v>
      </c>
      <c r="P9" s="25"/>
      <c r="Q9" s="25"/>
      <c r="R9" s="25"/>
      <c r="S9" s="25"/>
      <c r="T9" s="25"/>
      <c r="U9" s="25"/>
      <c r="V9" s="25"/>
      <c r="W9" s="25"/>
      <c r="X9" s="25"/>
      <c r="Y9" s="18"/>
      <c r="Z9" s="18"/>
      <c r="AA9" s="13"/>
    </row>
    <row r="10" spans="1:27" x14ac:dyDescent="0.45">
      <c r="A10" s="176" t="s">
        <v>113</v>
      </c>
      <c r="B10" s="105" t="s">
        <v>17</v>
      </c>
      <c r="C10" s="106" t="s">
        <v>94</v>
      </c>
      <c r="D10" s="106"/>
      <c r="E10" s="106"/>
      <c r="F10" s="106"/>
      <c r="G10" s="153">
        <v>5.5100000000000003E-2</v>
      </c>
      <c r="H10" s="106"/>
      <c r="I10" s="106"/>
      <c r="J10" s="106"/>
      <c r="K10" s="106">
        <f t="shared" ref="K10:K25" si="0">G10</f>
        <v>5.5100000000000003E-2</v>
      </c>
      <c r="L10" s="106">
        <f>AVERAGE(G10:G13)</f>
        <v>5.5225000000000003E-2</v>
      </c>
      <c r="M10" s="53">
        <f>K10/$M$8</f>
        <v>0.96666666666666667</v>
      </c>
      <c r="N10" s="53">
        <f>AVERAGE(M10:M13)</f>
        <v>0.96885964912280698</v>
      </c>
      <c r="O10" s="35">
        <f>STDEVA(M10:M13)</f>
        <v>1.666666666666667E-2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</row>
    <row r="11" spans="1:27" x14ac:dyDescent="0.45">
      <c r="A11" s="176"/>
      <c r="B11" s="107" t="s">
        <v>23</v>
      </c>
      <c r="C11" s="106" t="s">
        <v>94</v>
      </c>
      <c r="D11" s="107"/>
      <c r="E11" s="106"/>
      <c r="F11" s="106"/>
      <c r="G11" s="153">
        <v>5.6500000000000002E-2</v>
      </c>
      <c r="H11" s="106"/>
      <c r="I11" s="106"/>
      <c r="J11" s="106"/>
      <c r="K11" s="106">
        <f t="shared" si="0"/>
        <v>5.6500000000000002E-2</v>
      </c>
      <c r="L11" s="106"/>
      <c r="M11" s="53">
        <f t="shared" ref="M11:M25" si="1">K11/$M$8</f>
        <v>0.99122807017543857</v>
      </c>
      <c r="N11" s="26"/>
      <c r="O11" s="19"/>
      <c r="P11" s="19"/>
      <c r="Q11" s="19"/>
      <c r="R11" s="26"/>
      <c r="S11" s="26"/>
      <c r="T11" s="19"/>
      <c r="U11" s="19"/>
      <c r="V11" s="19"/>
      <c r="W11" s="27"/>
      <c r="X11" s="27"/>
      <c r="Y11" s="18"/>
      <c r="Z11" s="18"/>
      <c r="AA11" s="13"/>
    </row>
    <row r="12" spans="1:27" x14ac:dyDescent="0.45">
      <c r="A12" s="176"/>
      <c r="B12" s="35" t="s">
        <v>31</v>
      </c>
      <c r="C12" s="35" t="s">
        <v>95</v>
      </c>
      <c r="D12" s="35"/>
      <c r="E12" s="35"/>
      <c r="F12" s="35"/>
      <c r="G12" s="152">
        <v>5.4199999999999998E-2</v>
      </c>
      <c r="H12" s="35"/>
      <c r="I12" s="35"/>
      <c r="J12" s="35"/>
      <c r="K12" s="35">
        <f t="shared" si="0"/>
        <v>5.4199999999999998E-2</v>
      </c>
      <c r="L12" s="35"/>
      <c r="M12" s="53">
        <f t="shared" si="1"/>
        <v>0.9508771929824561</v>
      </c>
      <c r="N12" s="26"/>
      <c r="O12" s="19"/>
      <c r="P12" s="19"/>
      <c r="Q12" s="19"/>
      <c r="R12" s="26"/>
      <c r="S12" s="26"/>
      <c r="T12" s="19"/>
      <c r="U12" s="19"/>
      <c r="V12" s="19"/>
      <c r="W12" s="27"/>
      <c r="X12" s="27"/>
      <c r="Y12" s="13"/>
      <c r="Z12" s="13"/>
      <c r="AA12" s="13"/>
    </row>
    <row r="13" spans="1:27" x14ac:dyDescent="0.45">
      <c r="A13" s="176"/>
      <c r="B13" s="35" t="s">
        <v>66</v>
      </c>
      <c r="C13" s="35" t="s">
        <v>95</v>
      </c>
      <c r="D13" s="35"/>
      <c r="E13" s="35"/>
      <c r="F13" s="35"/>
      <c r="G13" s="152">
        <v>5.5100000000000003E-2</v>
      </c>
      <c r="H13" s="35"/>
      <c r="I13" s="35"/>
      <c r="J13" s="35"/>
      <c r="K13" s="35">
        <f t="shared" si="0"/>
        <v>5.5100000000000003E-2</v>
      </c>
      <c r="L13" s="35"/>
      <c r="M13" s="53">
        <f t="shared" si="1"/>
        <v>0.96666666666666667</v>
      </c>
      <c r="N13" s="26"/>
      <c r="O13" s="70"/>
      <c r="P13" s="70"/>
      <c r="Q13" s="70"/>
      <c r="R13" s="26"/>
      <c r="S13" s="26"/>
      <c r="T13" s="70"/>
      <c r="U13" s="70"/>
      <c r="V13" s="70"/>
      <c r="W13" s="27"/>
      <c r="X13" s="27"/>
      <c r="Y13" s="13"/>
      <c r="Z13" s="13"/>
      <c r="AA13" s="13"/>
    </row>
    <row r="14" spans="1:27" x14ac:dyDescent="0.45">
      <c r="A14" s="176" t="s">
        <v>114</v>
      </c>
      <c r="B14" s="107" t="s">
        <v>17</v>
      </c>
      <c r="C14" s="106" t="s">
        <v>94</v>
      </c>
      <c r="D14" s="107"/>
      <c r="E14" s="106"/>
      <c r="F14" s="106"/>
      <c r="G14" s="153">
        <v>5.7299999999999997E-2</v>
      </c>
      <c r="H14" s="106"/>
      <c r="I14" s="106"/>
      <c r="J14" s="106"/>
      <c r="K14" s="106">
        <f t="shared" si="0"/>
        <v>5.7299999999999997E-2</v>
      </c>
      <c r="L14" s="106">
        <f>AVERAGE(G14:G17)</f>
        <v>5.6749999999999995E-2</v>
      </c>
      <c r="M14" s="53">
        <f t="shared" si="1"/>
        <v>1.0052631578947369</v>
      </c>
      <c r="N14" s="53">
        <f>AVERAGE(M14:M17)</f>
        <v>0.99561403508771928</v>
      </c>
      <c r="O14" s="35">
        <f>STDEVA(M14:M17)</f>
        <v>6.7947076249253282E-3</v>
      </c>
      <c r="P14" s="19"/>
      <c r="Q14" s="19"/>
      <c r="R14" s="26"/>
      <c r="S14" s="26"/>
      <c r="T14" s="19"/>
      <c r="U14" s="19"/>
      <c r="V14" s="19"/>
      <c r="W14" s="27"/>
      <c r="X14" s="27"/>
      <c r="Y14" s="13"/>
      <c r="Z14" s="13"/>
      <c r="AA14" s="13"/>
    </row>
    <row r="15" spans="1:27" x14ac:dyDescent="0.45">
      <c r="A15" s="176"/>
      <c r="B15" s="107" t="s">
        <v>23</v>
      </c>
      <c r="C15" s="106" t="s">
        <v>94</v>
      </c>
      <c r="D15" s="107"/>
      <c r="E15" s="106"/>
      <c r="F15" s="106"/>
      <c r="G15" s="153">
        <v>5.6399999999999999E-2</v>
      </c>
      <c r="H15" s="106"/>
      <c r="I15" s="106"/>
      <c r="J15" s="106"/>
      <c r="K15" s="106">
        <f t="shared" si="0"/>
        <v>5.6399999999999999E-2</v>
      </c>
      <c r="L15" s="106"/>
      <c r="M15" s="53">
        <f t="shared" si="1"/>
        <v>0.98947368421052628</v>
      </c>
      <c r="N15" s="26"/>
      <c r="O15" s="19"/>
      <c r="P15" s="19"/>
      <c r="Q15" s="19"/>
      <c r="R15" s="26"/>
      <c r="S15" s="26"/>
      <c r="T15" s="19"/>
      <c r="U15" s="19"/>
      <c r="V15" s="19"/>
      <c r="W15" s="27"/>
      <c r="X15" s="27"/>
      <c r="Y15" s="13"/>
      <c r="Z15" s="13"/>
      <c r="AA15" s="13"/>
    </row>
    <row r="16" spans="1:27" x14ac:dyDescent="0.45">
      <c r="A16" s="176"/>
      <c r="B16" s="19" t="s">
        <v>31</v>
      </c>
      <c r="C16" s="35" t="s">
        <v>95</v>
      </c>
      <c r="D16" s="26"/>
      <c r="E16" s="35"/>
      <c r="F16" s="35"/>
      <c r="G16" s="152">
        <v>5.67E-2</v>
      </c>
      <c r="H16" s="35"/>
      <c r="I16" s="35"/>
      <c r="J16" s="35"/>
      <c r="K16" s="35">
        <f t="shared" si="0"/>
        <v>5.67E-2</v>
      </c>
      <c r="L16" s="35"/>
      <c r="M16" s="53">
        <f t="shared" si="1"/>
        <v>0.99473684210526314</v>
      </c>
      <c r="N16" s="26"/>
      <c r="O16" s="19"/>
      <c r="P16" s="19"/>
      <c r="Q16" s="19"/>
      <c r="R16" s="26"/>
      <c r="S16" s="26"/>
      <c r="T16" s="19"/>
      <c r="U16" s="19"/>
      <c r="V16" s="13"/>
      <c r="W16" s="27"/>
      <c r="X16" s="19"/>
      <c r="Y16" s="13"/>
      <c r="Z16" s="13"/>
      <c r="AA16" s="13"/>
    </row>
    <row r="17" spans="1:27" x14ac:dyDescent="0.45">
      <c r="A17" s="176"/>
      <c r="B17" s="70" t="s">
        <v>66</v>
      </c>
      <c r="C17" s="35" t="s">
        <v>95</v>
      </c>
      <c r="D17" s="26"/>
      <c r="E17" s="35"/>
      <c r="F17" s="35"/>
      <c r="G17" s="152">
        <v>5.6599999999999998E-2</v>
      </c>
      <c r="H17" s="35"/>
      <c r="I17" s="35"/>
      <c r="J17" s="35"/>
      <c r="K17" s="35">
        <f t="shared" si="0"/>
        <v>5.6599999999999998E-2</v>
      </c>
      <c r="L17" s="35"/>
      <c r="M17" s="53">
        <f t="shared" si="1"/>
        <v>0.99298245614035074</v>
      </c>
      <c r="N17" s="26"/>
      <c r="O17" s="70"/>
      <c r="P17" s="70"/>
      <c r="Q17" s="70"/>
      <c r="R17" s="26"/>
      <c r="S17" s="26"/>
      <c r="T17" s="70"/>
      <c r="U17" s="70"/>
      <c r="V17" s="13"/>
      <c r="W17" s="27"/>
      <c r="X17" s="70"/>
      <c r="Y17" s="13"/>
      <c r="Z17" s="13"/>
      <c r="AA17" s="13"/>
    </row>
    <row r="18" spans="1:27" x14ac:dyDescent="0.45">
      <c r="A18" s="176" t="s">
        <v>115</v>
      </c>
      <c r="B18" s="107" t="s">
        <v>17</v>
      </c>
      <c r="C18" s="106" t="s">
        <v>94</v>
      </c>
      <c r="D18" s="107"/>
      <c r="E18" s="106"/>
      <c r="F18" s="106"/>
      <c r="G18" s="153">
        <v>5.7700000000000001E-2</v>
      </c>
      <c r="H18" s="106"/>
      <c r="I18" s="106"/>
      <c r="J18" s="106"/>
      <c r="K18" s="106">
        <f t="shared" si="0"/>
        <v>5.7700000000000001E-2</v>
      </c>
      <c r="L18" s="106">
        <f>AVERAGE(G18:G21)</f>
        <v>5.7250000000000002E-2</v>
      </c>
      <c r="M18" s="53">
        <f t="shared" si="1"/>
        <v>1.012280701754386</v>
      </c>
      <c r="N18" s="53">
        <f>AVERAGE(M18:M21)</f>
        <v>1.0043859649122806</v>
      </c>
      <c r="O18" s="35">
        <f>STDEVA(M18:M21)</f>
        <v>1.4643256170232618E-2</v>
      </c>
      <c r="P18" s="19"/>
      <c r="Q18" s="19"/>
      <c r="R18" s="26"/>
      <c r="S18" s="26"/>
      <c r="T18" s="19"/>
      <c r="U18" s="19"/>
      <c r="V18" s="19"/>
      <c r="W18" s="27"/>
      <c r="X18" s="27"/>
      <c r="Y18" s="13"/>
      <c r="Z18" s="13"/>
      <c r="AA18" s="13"/>
    </row>
    <row r="19" spans="1:27" x14ac:dyDescent="0.45">
      <c r="A19" s="176"/>
      <c r="B19" s="107" t="s">
        <v>23</v>
      </c>
      <c r="C19" s="106" t="s">
        <v>94</v>
      </c>
      <c r="D19" s="107"/>
      <c r="E19" s="106"/>
      <c r="F19" s="106"/>
      <c r="G19" s="153">
        <v>5.7000000000000002E-2</v>
      </c>
      <c r="H19" s="106"/>
      <c r="I19" s="106"/>
      <c r="J19" s="106"/>
      <c r="K19" s="106">
        <f t="shared" si="0"/>
        <v>5.7000000000000002E-2</v>
      </c>
      <c r="L19" s="106"/>
      <c r="M19" s="53">
        <f t="shared" si="1"/>
        <v>1</v>
      </c>
      <c r="N19" s="26"/>
      <c r="O19" s="19"/>
      <c r="P19" s="19"/>
      <c r="Q19" s="19"/>
      <c r="R19" s="26"/>
      <c r="S19" s="26"/>
      <c r="T19" s="19"/>
      <c r="U19" s="19"/>
      <c r="V19" s="19"/>
      <c r="W19" s="27"/>
      <c r="X19" s="27"/>
      <c r="Y19" s="13"/>
      <c r="Z19" s="13"/>
      <c r="AA19" s="13"/>
    </row>
    <row r="20" spans="1:27" x14ac:dyDescent="0.45">
      <c r="A20" s="176"/>
      <c r="B20" s="50" t="s">
        <v>31</v>
      </c>
      <c r="C20" s="35" t="s">
        <v>95</v>
      </c>
      <c r="D20" s="26"/>
      <c r="E20" s="35"/>
      <c r="F20" s="35"/>
      <c r="G20" s="152">
        <v>5.8099999999999999E-2</v>
      </c>
      <c r="H20" s="103"/>
      <c r="I20" s="35"/>
      <c r="J20" s="35"/>
      <c r="K20" s="35">
        <f t="shared" si="0"/>
        <v>5.8099999999999999E-2</v>
      </c>
      <c r="L20" s="35"/>
      <c r="M20" s="53">
        <f t="shared" si="1"/>
        <v>1.0192982456140349</v>
      </c>
      <c r="N20" s="26"/>
      <c r="O20" s="19"/>
      <c r="P20" s="19"/>
      <c r="Q20" s="19"/>
      <c r="R20" s="26"/>
      <c r="S20" s="26"/>
      <c r="T20" s="19"/>
      <c r="U20" s="19"/>
      <c r="V20" s="19"/>
      <c r="W20" s="27"/>
      <c r="X20" s="27"/>
      <c r="Y20" s="13"/>
      <c r="Z20" s="13"/>
      <c r="AA20" s="13"/>
    </row>
    <row r="21" spans="1:27" x14ac:dyDescent="0.45">
      <c r="A21" s="176"/>
      <c r="B21" s="70" t="s">
        <v>66</v>
      </c>
      <c r="C21" s="35" t="s">
        <v>95</v>
      </c>
      <c r="D21" s="26"/>
      <c r="E21" s="35"/>
      <c r="F21" s="35"/>
      <c r="G21" s="152">
        <v>5.62E-2</v>
      </c>
      <c r="H21" s="103"/>
      <c r="I21" s="35"/>
      <c r="J21" s="35"/>
      <c r="K21" s="35">
        <f t="shared" si="0"/>
        <v>5.62E-2</v>
      </c>
      <c r="L21" s="35"/>
      <c r="M21" s="53">
        <f t="shared" si="1"/>
        <v>0.98596491228070171</v>
      </c>
      <c r="N21" s="26"/>
      <c r="O21" s="70"/>
      <c r="P21" s="70"/>
      <c r="Q21" s="70"/>
      <c r="R21" s="26"/>
      <c r="S21" s="26"/>
      <c r="T21" s="70"/>
      <c r="U21" s="70"/>
      <c r="V21" s="70"/>
      <c r="W21" s="27"/>
      <c r="X21" s="27"/>
      <c r="Y21" s="13"/>
      <c r="Z21" s="13"/>
      <c r="AA21" s="13"/>
    </row>
    <row r="22" spans="1:27" x14ac:dyDescent="0.45">
      <c r="A22" s="176" t="s">
        <v>116</v>
      </c>
      <c r="B22" s="107" t="s">
        <v>17</v>
      </c>
      <c r="C22" s="106" t="s">
        <v>94</v>
      </c>
      <c r="D22" s="107"/>
      <c r="E22" s="106"/>
      <c r="F22" s="106"/>
      <c r="G22" s="153">
        <v>5.6800000000000003E-2</v>
      </c>
      <c r="H22" s="105"/>
      <c r="I22" s="106"/>
      <c r="J22" s="106"/>
      <c r="K22" s="106">
        <f t="shared" si="0"/>
        <v>5.6800000000000003E-2</v>
      </c>
      <c r="L22" s="106">
        <f>AVERAGE(G22:G25)</f>
        <v>5.7375000000000002E-2</v>
      </c>
      <c r="M22" s="53">
        <f t="shared" si="1"/>
        <v>0.99649122807017543</v>
      </c>
      <c r="N22" s="53">
        <f>AVERAGE(M22:M25)</f>
        <v>1.006578947368421</v>
      </c>
      <c r="O22" s="35">
        <f>STDEVA(M22:M25)</f>
        <v>8.1505028448925609E-3</v>
      </c>
      <c r="P22" s="19"/>
      <c r="Q22" s="19"/>
      <c r="R22" s="26"/>
      <c r="S22" s="26"/>
      <c r="T22" s="19"/>
      <c r="U22" s="19"/>
      <c r="V22" s="19"/>
      <c r="W22" s="27"/>
      <c r="X22" s="27"/>
      <c r="Y22" s="13"/>
      <c r="Z22" s="13"/>
      <c r="AA22" s="13"/>
    </row>
    <row r="23" spans="1:27" x14ac:dyDescent="0.45">
      <c r="A23" s="176"/>
      <c r="B23" s="104" t="s">
        <v>23</v>
      </c>
      <c r="C23" s="108" t="s">
        <v>95</v>
      </c>
      <c r="D23" s="104"/>
      <c r="E23" s="108"/>
      <c r="F23" s="108"/>
      <c r="G23" s="152">
        <v>5.7799999999999997E-2</v>
      </c>
      <c r="H23" s="20"/>
      <c r="I23" s="108"/>
      <c r="J23" s="35"/>
      <c r="K23" s="108">
        <f t="shared" si="0"/>
        <v>5.7799999999999997E-2</v>
      </c>
      <c r="L23" s="108"/>
      <c r="M23" s="53">
        <f t="shared" si="1"/>
        <v>1.0140350877192981</v>
      </c>
      <c r="N23" s="26"/>
      <c r="O23" s="19"/>
      <c r="P23" s="19"/>
      <c r="Q23" s="19"/>
      <c r="R23" s="26"/>
      <c r="S23" s="26"/>
      <c r="T23" s="19"/>
      <c r="U23" s="19"/>
      <c r="V23" s="19"/>
      <c r="W23" s="27"/>
      <c r="X23" s="27"/>
      <c r="Y23" s="13"/>
      <c r="Z23" s="13"/>
      <c r="AA23" s="13"/>
    </row>
    <row r="24" spans="1:27" x14ac:dyDescent="0.45">
      <c r="A24" s="176"/>
      <c r="B24" s="70" t="s">
        <v>31</v>
      </c>
      <c r="C24" s="35" t="s">
        <v>95</v>
      </c>
      <c r="D24" s="10"/>
      <c r="E24" s="16"/>
      <c r="F24" s="16"/>
      <c r="G24" s="152">
        <v>5.7200000000000001E-2</v>
      </c>
      <c r="H24" s="5"/>
      <c r="I24" s="35"/>
      <c r="J24" s="35"/>
      <c r="K24" s="35">
        <f t="shared" si="0"/>
        <v>5.7200000000000001E-2</v>
      </c>
      <c r="L24" s="35"/>
      <c r="M24" s="53">
        <f t="shared" si="1"/>
        <v>1.0035087719298246</v>
      </c>
      <c r="N24" s="6"/>
      <c r="O24" s="6"/>
      <c r="P24" s="6"/>
      <c r="Q24" s="10"/>
      <c r="R24" s="10"/>
      <c r="S24" s="6"/>
      <c r="T24" s="6"/>
      <c r="U24" s="6"/>
      <c r="V24" s="12"/>
      <c r="W24" s="12"/>
    </row>
    <row r="25" spans="1:27" x14ac:dyDescent="0.45">
      <c r="A25" s="176"/>
      <c r="B25" s="109" t="s">
        <v>66</v>
      </c>
      <c r="C25" s="106" t="s">
        <v>94</v>
      </c>
      <c r="D25" s="107"/>
      <c r="E25" s="110"/>
      <c r="F25" s="110"/>
      <c r="G25" s="153">
        <v>5.7700000000000001E-2</v>
      </c>
      <c r="H25" s="110"/>
      <c r="I25" s="106"/>
      <c r="J25" s="106"/>
      <c r="K25" s="106">
        <f t="shared" si="0"/>
        <v>5.7700000000000001E-2</v>
      </c>
      <c r="L25" s="106"/>
      <c r="M25" s="53">
        <f t="shared" si="1"/>
        <v>1.012280701754386</v>
      </c>
    </row>
    <row r="26" spans="1:27" x14ac:dyDescent="0.45">
      <c r="G26" s="12"/>
      <c r="H26" s="12"/>
      <c r="I26" s="12"/>
      <c r="J26" s="12"/>
    </row>
    <row r="27" spans="1:27" x14ac:dyDescent="0.45">
      <c r="F27" s="12"/>
      <c r="G27" s="12"/>
      <c r="H27" s="12"/>
    </row>
    <row r="28" spans="1:27" x14ac:dyDescent="0.45">
      <c r="F28" s="12"/>
      <c r="G28" s="12"/>
      <c r="H28" s="12"/>
    </row>
    <row r="29" spans="1:27" x14ac:dyDescent="0.45">
      <c r="F29" s="12"/>
      <c r="G29" s="12"/>
      <c r="H29" s="12"/>
    </row>
    <row r="30" spans="1:27" x14ac:dyDescent="0.45">
      <c r="F30" s="12"/>
      <c r="G30" s="12"/>
      <c r="H30" s="12"/>
    </row>
    <row r="31" spans="1:27" x14ac:dyDescent="0.45">
      <c r="F31" s="12"/>
      <c r="G31" s="12"/>
      <c r="H31" s="12"/>
    </row>
    <row r="32" spans="1:27" x14ac:dyDescent="0.45">
      <c r="F32" s="12"/>
      <c r="G32" s="12"/>
      <c r="H32" s="12"/>
    </row>
    <row r="33" spans="6:8" x14ac:dyDescent="0.45">
      <c r="F33" s="12"/>
      <c r="G33" s="12"/>
      <c r="H33" s="12"/>
    </row>
    <row r="34" spans="6:8" x14ac:dyDescent="0.45">
      <c r="F34" s="12"/>
      <c r="G34" s="12"/>
      <c r="H34" s="12"/>
    </row>
  </sheetData>
  <mergeCells count="7">
    <mergeCell ref="A22:A25"/>
    <mergeCell ref="D7:K7"/>
    <mergeCell ref="D8:F8"/>
    <mergeCell ref="G8:I8"/>
    <mergeCell ref="A10:A13"/>
    <mergeCell ref="A14:A17"/>
    <mergeCell ref="A18:A21"/>
  </mergeCells>
  <hyperlinks>
    <hyperlink ref="A1" location="'Sample List'!A1" display="'Sample List'!A1" xr:uid="{00000000-0004-0000-1300-000000000000}"/>
    <hyperlink ref="B1" location="'Calculations file'!A1" display="'Calculations file'!A1" xr:uid="{00000000-0004-0000-1300-000001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zoomScale="85" zoomScaleNormal="85" workbookViewId="0">
      <selection sqref="A1:E1"/>
    </sheetView>
  </sheetViews>
  <sheetFormatPr defaultRowHeight="13.8" x14ac:dyDescent="0.45"/>
  <cols>
    <col min="6" max="6" width="15.76171875" bestFit="1" customWidth="1"/>
    <col min="7" max="8" width="8.76171875" customWidth="1"/>
    <col min="9" max="9" width="9.37890625" bestFit="1" customWidth="1"/>
  </cols>
  <sheetData>
    <row r="1" spans="1:5" ht="15" x14ac:dyDescent="0.5">
      <c r="A1" s="169" t="s">
        <v>136</v>
      </c>
      <c r="B1" s="169"/>
      <c r="C1" s="169"/>
      <c r="D1" s="169"/>
      <c r="E1" s="169"/>
    </row>
    <row r="2" spans="1:5" x14ac:dyDescent="0.45">
      <c r="C2" t="s">
        <v>134</v>
      </c>
      <c r="D2" t="s">
        <v>133</v>
      </c>
      <c r="E2" t="s">
        <v>33</v>
      </c>
    </row>
    <row r="3" spans="1:5" x14ac:dyDescent="0.45">
      <c r="A3" s="154"/>
      <c r="B3" s="147" t="s">
        <v>17</v>
      </c>
      <c r="C3" s="146">
        <v>3.45</v>
      </c>
      <c r="D3" s="146">
        <v>3.2</v>
      </c>
      <c r="E3" s="146">
        <v>4.46</v>
      </c>
    </row>
    <row r="4" spans="1:5" x14ac:dyDescent="0.45">
      <c r="A4" s="155"/>
      <c r="B4" t="s">
        <v>23</v>
      </c>
      <c r="C4" s="17">
        <v>3.4</v>
      </c>
      <c r="D4" s="17">
        <v>4</v>
      </c>
      <c r="E4" s="17">
        <v>4.3</v>
      </c>
    </row>
    <row r="5" spans="1:5" x14ac:dyDescent="0.45">
      <c r="A5" s="155"/>
      <c r="B5" t="s">
        <v>31</v>
      </c>
      <c r="C5" s="17">
        <v>3.79</v>
      </c>
      <c r="D5" s="17">
        <v>3.6</v>
      </c>
      <c r="E5" s="17">
        <v>5.88</v>
      </c>
    </row>
    <row r="6" spans="1:5" x14ac:dyDescent="0.45">
      <c r="A6" s="155"/>
      <c r="B6" t="s">
        <v>66</v>
      </c>
      <c r="C6" s="17">
        <v>3.14</v>
      </c>
      <c r="D6" s="17">
        <v>3.36</v>
      </c>
      <c r="E6" s="17">
        <v>5.26</v>
      </c>
    </row>
    <row r="7" spans="1:5" x14ac:dyDescent="0.45">
      <c r="A7" s="154"/>
      <c r="B7" s="147" t="s">
        <v>17</v>
      </c>
      <c r="C7" s="146">
        <v>2.5</v>
      </c>
      <c r="D7" s="146">
        <v>2.21</v>
      </c>
      <c r="E7" s="146">
        <v>5.4</v>
      </c>
    </row>
    <row r="8" spans="1:5" x14ac:dyDescent="0.45">
      <c r="A8" s="155"/>
      <c r="B8" t="s">
        <v>23</v>
      </c>
      <c r="C8" s="17">
        <v>1.66</v>
      </c>
      <c r="D8" s="17">
        <v>2.13</v>
      </c>
      <c r="E8" s="17">
        <v>3.18</v>
      </c>
    </row>
    <row r="9" spans="1:5" x14ac:dyDescent="0.45">
      <c r="A9" s="155"/>
      <c r="B9" t="s">
        <v>31</v>
      </c>
      <c r="C9" s="17">
        <v>1.7</v>
      </c>
      <c r="D9" s="17">
        <v>3.09</v>
      </c>
      <c r="E9" s="17">
        <v>2.52</v>
      </c>
    </row>
    <row r="10" spans="1:5" x14ac:dyDescent="0.45">
      <c r="A10" s="155"/>
      <c r="B10" t="s">
        <v>66</v>
      </c>
      <c r="C10" s="17">
        <v>2.25</v>
      </c>
      <c r="D10" s="17">
        <v>2.99</v>
      </c>
      <c r="E10" s="17">
        <v>4.9800000000000004</v>
      </c>
    </row>
    <row r="11" spans="1:5" x14ac:dyDescent="0.45">
      <c r="A11" s="154"/>
      <c r="B11" s="147" t="s">
        <v>17</v>
      </c>
      <c r="C11" s="146">
        <v>0.05</v>
      </c>
      <c r="D11" s="146">
        <v>0.36</v>
      </c>
      <c r="E11" s="146">
        <v>0.78</v>
      </c>
    </row>
    <row r="12" spans="1:5" x14ac:dyDescent="0.45">
      <c r="A12" s="155"/>
      <c r="B12" t="s">
        <v>23</v>
      </c>
      <c r="C12" s="17">
        <v>0.28999999999999998</v>
      </c>
      <c r="D12" s="17">
        <v>7.0000000000000007E-2</v>
      </c>
      <c r="E12" s="17">
        <v>1.23</v>
      </c>
    </row>
    <row r="13" spans="1:5" x14ac:dyDescent="0.45">
      <c r="A13" s="155"/>
      <c r="B13" t="s">
        <v>31</v>
      </c>
      <c r="C13" s="17">
        <v>1.03</v>
      </c>
      <c r="D13" s="17">
        <v>0.57999999999999996</v>
      </c>
      <c r="E13" s="17">
        <v>0.42</v>
      </c>
    </row>
    <row r="14" spans="1:5" x14ac:dyDescent="0.45">
      <c r="A14" s="155"/>
      <c r="B14" t="s">
        <v>66</v>
      </c>
      <c r="C14" s="17">
        <v>1.1200000000000001</v>
      </c>
      <c r="D14" s="17">
        <v>1.0900000000000001</v>
      </c>
      <c r="E14" s="17">
        <v>0.3</v>
      </c>
    </row>
    <row r="15" spans="1:5" x14ac:dyDescent="0.45">
      <c r="A15" s="154"/>
      <c r="B15" s="147" t="s">
        <v>17</v>
      </c>
      <c r="C15" s="146">
        <v>2.52</v>
      </c>
      <c r="D15" s="146">
        <v>0.73</v>
      </c>
      <c r="E15" s="146">
        <v>4.0999999999999996</v>
      </c>
    </row>
    <row r="16" spans="1:5" x14ac:dyDescent="0.45">
      <c r="A16" s="155"/>
      <c r="B16" t="s">
        <v>23</v>
      </c>
      <c r="C16" s="17">
        <v>2.66</v>
      </c>
      <c r="D16" s="17">
        <v>2.36</v>
      </c>
      <c r="E16" s="17">
        <v>5.38</v>
      </c>
    </row>
    <row r="17" spans="1:5" x14ac:dyDescent="0.45">
      <c r="A17" s="155"/>
      <c r="B17" t="s">
        <v>31</v>
      </c>
      <c r="C17" s="17">
        <v>2.2999999999999998</v>
      </c>
      <c r="D17" s="17">
        <v>2.87</v>
      </c>
      <c r="E17" s="17">
        <v>4.43</v>
      </c>
    </row>
    <row r="18" spans="1:5" x14ac:dyDescent="0.45">
      <c r="A18" s="155"/>
      <c r="B18" t="s">
        <v>66</v>
      </c>
      <c r="C18" s="17">
        <v>2.46</v>
      </c>
      <c r="D18" s="17">
        <v>3.08</v>
      </c>
      <c r="E18" s="17">
        <v>4.4800000000000004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F41"/>
  <sheetViews>
    <sheetView zoomScale="60" zoomScaleNormal="60" workbookViewId="0">
      <selection activeCell="L39" sqref="L39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1" max="21" width="13" bestFit="1" customWidth="1"/>
    <col min="22" max="22" width="12.234375" bestFit="1" customWidth="1"/>
    <col min="23" max="23" width="19.234375" bestFit="1" customWidth="1"/>
    <col min="25" max="25" width="13.234375" bestFit="1" customWidth="1"/>
    <col min="26" max="26" width="8.76171875" bestFit="1" customWidth="1"/>
    <col min="27" max="27" width="18.47265625" bestFit="1" customWidth="1"/>
    <col min="28" max="28" width="8.76171875" bestFit="1" customWidth="1"/>
    <col min="29" max="29" width="18.47265625" bestFit="1" customWidth="1"/>
    <col min="31" max="31" width="18.76171875" customWidth="1"/>
  </cols>
  <sheetData>
    <row r="1" spans="1:32" x14ac:dyDescent="0.45">
      <c r="A1" s="96" t="s">
        <v>102</v>
      </c>
      <c r="B1" s="97" t="s">
        <v>103</v>
      </c>
      <c r="C1" s="8"/>
    </row>
    <row r="2" spans="1:32" ht="14.1" x14ac:dyDescent="0.5">
      <c r="A2" s="1" t="s">
        <v>84</v>
      </c>
      <c r="B2" s="1"/>
      <c r="C2" s="1"/>
    </row>
    <row r="3" spans="1:32" ht="14.1" x14ac:dyDescent="0.5">
      <c r="A3" s="1"/>
      <c r="B3" s="1"/>
      <c r="C3" s="1"/>
    </row>
    <row r="4" spans="1:32" ht="30" x14ac:dyDescent="0.4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AA4" s="60"/>
      <c r="AB4" s="60"/>
      <c r="AC4" s="60"/>
      <c r="AD4" s="60"/>
      <c r="AE4" s="60"/>
      <c r="AF4" s="60"/>
    </row>
    <row r="5" spans="1:32" x14ac:dyDescent="0.45">
      <c r="A5" s="5" t="s">
        <v>17</v>
      </c>
      <c r="B5" s="9" t="s">
        <v>67</v>
      </c>
      <c r="C5" s="75">
        <v>0.5</v>
      </c>
      <c r="D5" s="62">
        <v>20</v>
      </c>
      <c r="E5" s="62">
        <v>26</v>
      </c>
      <c r="F5" s="5">
        <v>45</v>
      </c>
      <c r="G5" s="5">
        <v>95</v>
      </c>
      <c r="H5" s="5" t="s">
        <v>18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T5" s="5"/>
      <c r="AA5" s="20"/>
      <c r="AB5" s="58"/>
      <c r="AC5" s="58"/>
      <c r="AD5" s="58"/>
      <c r="AE5" s="58"/>
      <c r="AF5" s="58"/>
    </row>
    <row r="6" spans="1:32" ht="14.1" x14ac:dyDescent="0.5">
      <c r="L6" s="1"/>
      <c r="M6" s="1"/>
      <c r="N6" s="1"/>
      <c r="O6" s="1"/>
      <c r="P6" s="1"/>
      <c r="Q6" s="24"/>
      <c r="AA6" s="20"/>
      <c r="AB6" s="58"/>
      <c r="AC6" s="58"/>
      <c r="AD6" s="58"/>
      <c r="AE6" s="59"/>
      <c r="AF6" s="59"/>
    </row>
    <row r="7" spans="1:32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5"/>
      <c r="Y7" s="173" t="s">
        <v>19</v>
      </c>
      <c r="Z7" s="173"/>
      <c r="AA7" s="173"/>
      <c r="AB7" s="15"/>
      <c r="AD7" s="58"/>
      <c r="AE7" s="59"/>
      <c r="AF7" s="59"/>
    </row>
    <row r="8" spans="1:32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81"/>
      <c r="Y8" s="79" t="s">
        <v>34</v>
      </c>
      <c r="Z8" s="79" t="s">
        <v>21</v>
      </c>
      <c r="AA8" s="82" t="s">
        <v>35</v>
      </c>
      <c r="AB8" s="25"/>
      <c r="AD8" s="58"/>
      <c r="AE8" s="59"/>
      <c r="AF8" s="59"/>
    </row>
    <row r="9" spans="1:32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4"/>
      <c r="Y9" s="83">
        <v>0.15</v>
      </c>
      <c r="Z9" s="83">
        <v>67</v>
      </c>
      <c r="AA9" s="85">
        <v>10.050000000000001</v>
      </c>
      <c r="AB9" s="51"/>
      <c r="AD9" s="58"/>
      <c r="AE9" s="59"/>
      <c r="AF9" s="59"/>
    </row>
    <row r="10" spans="1:32" x14ac:dyDescent="0.45">
      <c r="A10" s="83">
        <v>0</v>
      </c>
      <c r="B10" s="86">
        <v>0.24299999999999999</v>
      </c>
      <c r="C10" s="86">
        <v>0.24299999999999999</v>
      </c>
      <c r="D10" s="86">
        <v>0.24199999999999999</v>
      </c>
      <c r="E10" s="86">
        <f t="shared" ref="E10:E21" si="0">AVERAGE(B10:D10)</f>
        <v>0.24266666666666667</v>
      </c>
      <c r="F10" s="86">
        <f t="shared" ref="F10:F21" si="1">_xlfn.STDEV.S(B10:D10)</f>
        <v>5.7735026918962634E-4</v>
      </c>
      <c r="G10" s="85">
        <v>5.7229999999999999</v>
      </c>
      <c r="H10" s="85">
        <v>5.7130000000000001</v>
      </c>
      <c r="I10" s="85">
        <v>5.7080000000000002</v>
      </c>
      <c r="J10" s="87">
        <f>AVERAGE(G10:I10)</f>
        <v>5.7146666666666661</v>
      </c>
      <c r="K10" s="87">
        <f>_xlfn.STDEV.S(G10:I10)</f>
        <v>7.637626158259571E-3</v>
      </c>
      <c r="L10" s="85">
        <v>5.7249999999999996</v>
      </c>
      <c r="M10" s="85">
        <v>5.7530000000000001</v>
      </c>
      <c r="N10" s="85">
        <v>5.73</v>
      </c>
      <c r="O10" s="87">
        <f>AVERAGE(L10:N10)</f>
        <v>5.7359999999999998</v>
      </c>
      <c r="P10" s="87">
        <f>_xlfn.STDEV.S(L10:N10)</f>
        <v>1.493318452306819E-2</v>
      </c>
      <c r="Q10" s="85">
        <v>9.9870000000000001</v>
      </c>
      <c r="R10" s="85">
        <v>9.85</v>
      </c>
      <c r="S10" s="85">
        <v>9.9039999999999999</v>
      </c>
      <c r="T10" s="88">
        <f>AVERAGE(Q10:S10)</f>
        <v>9.913666666666666</v>
      </c>
      <c r="U10" s="88">
        <f>_xlfn.STDEV.S(Q10:S10)</f>
        <v>6.9009661159386684E-2</v>
      </c>
      <c r="V10" s="88">
        <f>J10*O10*T10/1000</f>
        <v>0.32496333134933325</v>
      </c>
      <c r="W10" s="124">
        <f>SQRT(SUM(K10^2,P10^2,U10^2))</f>
        <v>7.1018776859832614E-2</v>
      </c>
      <c r="X10" s="124"/>
      <c r="Y10" s="91"/>
      <c r="Z10" s="92"/>
      <c r="AA10" s="93"/>
      <c r="AB10" s="58"/>
      <c r="AC10" s="58"/>
      <c r="AD10" s="58"/>
      <c r="AE10" s="59"/>
      <c r="AF10" s="59"/>
    </row>
    <row r="11" spans="1:32" x14ac:dyDescent="0.45">
      <c r="A11" s="83">
        <v>1.5</v>
      </c>
      <c r="B11" s="86">
        <f>0.226+$A$23</f>
        <v>0.22600000000000001</v>
      </c>
      <c r="C11" s="86">
        <v>0.22700000000000001</v>
      </c>
      <c r="D11" s="86">
        <v>0.22700000000000001</v>
      </c>
      <c r="E11" s="86">
        <f t="shared" si="0"/>
        <v>0.22666666666666668</v>
      </c>
      <c r="F11" s="86">
        <f t="shared" si="1"/>
        <v>5.7735026918962634E-4</v>
      </c>
      <c r="G11" s="85">
        <v>5.6909999999999998</v>
      </c>
      <c r="H11" s="85">
        <v>5.7030000000000003</v>
      </c>
      <c r="I11" s="85">
        <v>5.6909999999999998</v>
      </c>
      <c r="J11" s="87">
        <f t="shared" ref="J11:J21" si="2">AVERAGE(G11:I11)</f>
        <v>5.6950000000000003</v>
      </c>
      <c r="K11" s="87">
        <f t="shared" ref="K11:K21" si="3">_xlfn.STDEV.S(G11:I11)</f>
        <v>6.9282032302757724E-3</v>
      </c>
      <c r="L11" s="85">
        <v>5.641</v>
      </c>
      <c r="M11" s="85">
        <v>5.6660000000000004</v>
      </c>
      <c r="N11" s="85">
        <v>5.6660000000000004</v>
      </c>
      <c r="O11" s="87">
        <f t="shared" ref="O11:O21" si="4">AVERAGE(L11:N11)</f>
        <v>5.6576666666666666</v>
      </c>
      <c r="P11" s="87">
        <f t="shared" ref="P11:P21" si="5">_xlfn.STDEV.S(L11:N11)</f>
        <v>1.443375672974085E-2</v>
      </c>
      <c r="Q11" s="85">
        <v>9.7769999999999992</v>
      </c>
      <c r="R11" s="85">
        <v>9.7739999999999991</v>
      </c>
      <c r="S11" s="85">
        <v>9.8239999999999998</v>
      </c>
      <c r="T11" s="88">
        <f t="shared" ref="T11:T21" si="6">AVERAGE(Q11:S11)</f>
        <v>9.7916666666666661</v>
      </c>
      <c r="U11" s="88">
        <f t="shared" ref="U11:U21" si="7">_xlfn.STDEV.S(Q11:S11)</f>
        <v>2.8041635710731188E-2</v>
      </c>
      <c r="V11" s="88">
        <f t="shared" ref="V11:V21" si="8">J11*O11*T11/1000</f>
        <v>0.31549153090277782</v>
      </c>
      <c r="W11" s="124"/>
      <c r="X11" s="124"/>
      <c r="Y11" s="91"/>
      <c r="Z11" s="92"/>
      <c r="AA11" s="94"/>
      <c r="AB11" s="59"/>
      <c r="AC11" s="58"/>
      <c r="AD11" s="58"/>
      <c r="AE11" s="58"/>
      <c r="AF11" s="58"/>
    </row>
    <row r="12" spans="1:32" x14ac:dyDescent="0.45">
      <c r="A12" s="83">
        <v>3</v>
      </c>
      <c r="B12" s="86">
        <v>0.23</v>
      </c>
      <c r="C12" s="86">
        <v>0.22900000000000001</v>
      </c>
      <c r="D12" s="86">
        <v>0.22900000000000001</v>
      </c>
      <c r="E12" s="86">
        <f t="shared" si="0"/>
        <v>0.22933333333333336</v>
      </c>
      <c r="F12" s="86">
        <f t="shared" si="1"/>
        <v>5.7735026918962634E-4</v>
      </c>
      <c r="G12" s="85">
        <v>5.6479999999999997</v>
      </c>
      <c r="H12" s="85">
        <v>5.69</v>
      </c>
      <c r="I12" s="85">
        <v>5.7080000000000002</v>
      </c>
      <c r="J12" s="87">
        <f t="shared" si="2"/>
        <v>5.6819999999999995</v>
      </c>
      <c r="K12" s="87">
        <f t="shared" si="3"/>
        <v>3.0789608636681606E-2</v>
      </c>
      <c r="L12" s="85">
        <v>5.7119999999999997</v>
      </c>
      <c r="M12" s="85">
        <v>5.7110000000000003</v>
      </c>
      <c r="N12" s="85">
        <v>5.7279999999999998</v>
      </c>
      <c r="O12" s="87">
        <f t="shared" si="4"/>
        <v>5.7169999999999996</v>
      </c>
      <c r="P12" s="87">
        <f t="shared" si="5"/>
        <v>9.5393920141692897E-3</v>
      </c>
      <c r="Q12" s="85">
        <v>9.875</v>
      </c>
      <c r="R12" s="85">
        <v>9.9049999999999994</v>
      </c>
      <c r="S12" s="85">
        <v>9.8989999999999991</v>
      </c>
      <c r="T12" s="88">
        <f t="shared" si="6"/>
        <v>9.8930000000000007</v>
      </c>
      <c r="U12" s="88">
        <f t="shared" si="7"/>
        <v>1.5874507866387139E-2</v>
      </c>
      <c r="V12" s="88">
        <f t="shared" si="8"/>
        <v>0.32136415264199997</v>
      </c>
      <c r="W12" s="124"/>
      <c r="X12" s="124"/>
      <c r="Y12" s="91"/>
      <c r="Z12" s="92"/>
      <c r="AA12" s="94"/>
      <c r="AB12" s="57"/>
      <c r="AC12" s="57"/>
      <c r="AD12" s="57"/>
      <c r="AE12" s="57"/>
      <c r="AF12" s="57"/>
    </row>
    <row r="13" spans="1:32" x14ac:dyDescent="0.45">
      <c r="A13" s="83">
        <v>4.5</v>
      </c>
      <c r="B13" s="86">
        <v>0.217</v>
      </c>
      <c r="C13" s="86">
        <v>0.218</v>
      </c>
      <c r="D13" s="86">
        <v>0.217</v>
      </c>
      <c r="E13" s="86">
        <f t="shared" si="0"/>
        <v>0.21733333333333335</v>
      </c>
      <c r="F13" s="86">
        <f t="shared" si="1"/>
        <v>5.7735026918962634E-4</v>
      </c>
      <c r="G13" s="85">
        <v>5.5570000000000004</v>
      </c>
      <c r="H13" s="85">
        <v>5.524</v>
      </c>
      <c r="I13" s="85">
        <v>5.5419999999999998</v>
      </c>
      <c r="J13" s="87">
        <f t="shared" si="2"/>
        <v>5.5409999999999995</v>
      </c>
      <c r="K13" s="87">
        <f t="shared" si="3"/>
        <v>1.6522711641858475E-2</v>
      </c>
      <c r="L13" s="85">
        <v>5.5759999999999996</v>
      </c>
      <c r="M13" s="85">
        <v>5.5510000000000002</v>
      </c>
      <c r="N13" s="85">
        <v>5.59</v>
      </c>
      <c r="O13" s="87">
        <f t="shared" si="4"/>
        <v>5.5723333333333329</v>
      </c>
      <c r="P13" s="87">
        <f t="shared" si="5"/>
        <v>1.9756855350316408E-2</v>
      </c>
      <c r="Q13" s="85">
        <v>9.8089999999999993</v>
      </c>
      <c r="R13" s="85">
        <v>9.7870000000000008</v>
      </c>
      <c r="S13" s="85">
        <v>9.843</v>
      </c>
      <c r="T13" s="88">
        <f t="shared" si="6"/>
        <v>9.8130000000000006</v>
      </c>
      <c r="U13" s="88">
        <f t="shared" si="7"/>
        <v>2.8213471959331431E-2</v>
      </c>
      <c r="V13" s="88">
        <f t="shared" si="8"/>
        <v>0.30298912208700002</v>
      </c>
      <c r="W13" s="124"/>
      <c r="X13" s="124"/>
      <c r="Y13" s="91"/>
      <c r="Z13" s="92"/>
      <c r="AA13" s="94"/>
      <c r="AB13" s="57"/>
      <c r="AC13" s="57"/>
      <c r="AD13" s="57"/>
      <c r="AE13" s="57"/>
      <c r="AF13" s="57"/>
    </row>
    <row r="14" spans="1:32" x14ac:dyDescent="0.45">
      <c r="A14" s="83">
        <v>6</v>
      </c>
      <c r="B14" s="86">
        <v>0.217</v>
      </c>
      <c r="C14" s="86">
        <v>0.216</v>
      </c>
      <c r="D14" s="86">
        <v>0.216</v>
      </c>
      <c r="E14" s="86">
        <f t="shared" si="0"/>
        <v>0.21633333333333335</v>
      </c>
      <c r="F14" s="86">
        <f t="shared" si="1"/>
        <v>5.7735026918962634E-4</v>
      </c>
      <c r="G14" s="87">
        <v>5.55</v>
      </c>
      <c r="H14" s="87">
        <v>5.55</v>
      </c>
      <c r="I14" s="87">
        <v>5.54</v>
      </c>
      <c r="J14" s="87">
        <f t="shared" si="2"/>
        <v>5.5466666666666669</v>
      </c>
      <c r="K14" s="87">
        <f t="shared" si="3"/>
        <v>5.7735026918961348E-3</v>
      </c>
      <c r="L14" s="86">
        <v>5.5759999999999996</v>
      </c>
      <c r="M14" s="86">
        <v>5.58</v>
      </c>
      <c r="N14" s="86">
        <v>5.59</v>
      </c>
      <c r="O14" s="87">
        <f t="shared" si="4"/>
        <v>5.5819999999999999</v>
      </c>
      <c r="P14" s="87">
        <f t="shared" si="5"/>
        <v>7.2111025509280467E-3</v>
      </c>
      <c r="Q14" s="86">
        <v>9.7080000000000002</v>
      </c>
      <c r="R14" s="86">
        <v>9.6620000000000008</v>
      </c>
      <c r="S14" s="86">
        <v>9.6940000000000008</v>
      </c>
      <c r="T14" s="88">
        <f t="shared" si="6"/>
        <v>9.6880000000000006</v>
      </c>
      <c r="U14" s="88">
        <f t="shared" si="7"/>
        <v>2.3579652245102931E-2</v>
      </c>
      <c r="V14" s="88">
        <f t="shared" si="8"/>
        <v>0.29995494741333334</v>
      </c>
      <c r="W14" s="124"/>
      <c r="X14" s="124"/>
      <c r="Y14" s="91"/>
      <c r="Z14" s="92"/>
      <c r="AA14" s="95"/>
    </row>
    <row r="15" spans="1:32" x14ac:dyDescent="0.45">
      <c r="A15" s="83">
        <v>24</v>
      </c>
      <c r="B15" s="86">
        <v>0.214</v>
      </c>
      <c r="C15" s="86">
        <v>0.214</v>
      </c>
      <c r="D15" s="86">
        <v>0.214</v>
      </c>
      <c r="E15" s="86">
        <f t="shared" si="0"/>
        <v>0.214</v>
      </c>
      <c r="F15" s="86">
        <f t="shared" si="1"/>
        <v>0</v>
      </c>
      <c r="G15" s="87">
        <v>5.508</v>
      </c>
      <c r="H15" s="87">
        <v>5.524</v>
      </c>
      <c r="I15" s="87">
        <v>5.52</v>
      </c>
      <c r="J15" s="87">
        <f t="shared" si="2"/>
        <v>5.5173333333333332</v>
      </c>
      <c r="K15" s="87">
        <f t="shared" si="3"/>
        <v>8.3266639978644679E-3</v>
      </c>
      <c r="L15" s="86">
        <v>5.5519999999999996</v>
      </c>
      <c r="M15" s="86">
        <v>5.5460000000000003</v>
      </c>
      <c r="N15" s="86">
        <v>5.56</v>
      </c>
      <c r="O15" s="87">
        <f t="shared" si="4"/>
        <v>5.5526666666666662</v>
      </c>
      <c r="P15" s="87">
        <f t="shared" si="5"/>
        <v>7.0237691685681829E-3</v>
      </c>
      <c r="Q15" s="86">
        <v>9.4789999999999992</v>
      </c>
      <c r="R15" s="86">
        <v>9.4390000000000001</v>
      </c>
      <c r="S15" s="86">
        <v>9.4979999999999993</v>
      </c>
      <c r="T15" s="88">
        <f t="shared" si="6"/>
        <v>9.4719999999999995</v>
      </c>
      <c r="U15" s="88">
        <f t="shared" si="7"/>
        <v>3.0116440692750782E-2</v>
      </c>
      <c r="V15" s="88">
        <f t="shared" si="8"/>
        <v>0.2901833668835555</v>
      </c>
      <c r="W15" s="124"/>
      <c r="X15" s="124"/>
      <c r="Y15" s="91"/>
      <c r="Z15" s="92"/>
      <c r="AA15" s="95"/>
    </row>
    <row r="16" spans="1:32" x14ac:dyDescent="0.45">
      <c r="A16" s="83">
        <v>48</v>
      </c>
      <c r="B16" s="86">
        <v>0.21299999999999999</v>
      </c>
      <c r="C16" s="86">
        <v>0.21299999999999999</v>
      </c>
      <c r="D16" s="86">
        <v>0.21299999999999999</v>
      </c>
      <c r="E16" s="86">
        <f t="shared" si="0"/>
        <v>0.21299999999999999</v>
      </c>
      <c r="F16" s="86">
        <f t="shared" si="1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0"/>
      <c r="Y16" s="91"/>
      <c r="Z16" s="92"/>
      <c r="AA16" s="95"/>
    </row>
    <row r="17" spans="1:28" x14ac:dyDescent="0.45">
      <c r="A17" s="83">
        <v>72</v>
      </c>
      <c r="B17" s="86">
        <v>0.21299999999999999</v>
      </c>
      <c r="C17" s="86">
        <v>0.21299999999999999</v>
      </c>
      <c r="D17" s="86">
        <v>0.21299999999999999</v>
      </c>
      <c r="E17" s="86">
        <f t="shared" si="0"/>
        <v>0.21299999999999999</v>
      </c>
      <c r="F17" s="86">
        <f t="shared" si="1"/>
        <v>0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0"/>
      <c r="Y17" s="91"/>
      <c r="Z17" s="92"/>
      <c r="AA17" s="95"/>
    </row>
    <row r="18" spans="1:28" x14ac:dyDescent="0.45">
      <c r="A18" s="83">
        <v>96</v>
      </c>
      <c r="B18" s="86">
        <v>0.214</v>
      </c>
      <c r="C18" s="86">
        <v>0.214</v>
      </c>
      <c r="D18" s="86">
        <v>0.214</v>
      </c>
      <c r="E18" s="86">
        <f t="shared" si="0"/>
        <v>0.214</v>
      </c>
      <c r="F18" s="86">
        <f t="shared" si="1"/>
        <v>0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0"/>
      <c r="Y18" s="91"/>
      <c r="Z18" s="92"/>
      <c r="AA18" s="95"/>
    </row>
    <row r="19" spans="1:28" x14ac:dyDescent="0.45">
      <c r="A19" s="83">
        <v>120</v>
      </c>
      <c r="B19" s="86">
        <v>0.21099999999999999</v>
      </c>
      <c r="C19" s="86">
        <v>0.21099999999999999</v>
      </c>
      <c r="D19" s="86">
        <v>0.21099999999999999</v>
      </c>
      <c r="E19" s="86">
        <f t="shared" si="0"/>
        <v>0.21099999999999999</v>
      </c>
      <c r="F19" s="86">
        <f t="shared" si="1"/>
        <v>0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0"/>
      <c r="Y19" s="91"/>
      <c r="Z19" s="92"/>
      <c r="AA19" s="95"/>
    </row>
    <row r="20" spans="1:28" x14ac:dyDescent="0.45">
      <c r="A20" s="83">
        <v>144</v>
      </c>
      <c r="B20" s="86">
        <v>0.21099999999999999</v>
      </c>
      <c r="C20" s="86">
        <v>0.21099999999999999</v>
      </c>
      <c r="D20" s="86">
        <v>0.21099999999999999</v>
      </c>
      <c r="E20" s="86">
        <f t="shared" si="0"/>
        <v>0.21099999999999999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0"/>
      <c r="Y20" s="91"/>
      <c r="Z20" s="92"/>
      <c r="AA20" s="95"/>
    </row>
    <row r="21" spans="1:28" x14ac:dyDescent="0.45">
      <c r="A21" s="83">
        <v>168</v>
      </c>
      <c r="B21" s="86">
        <v>0.21099999999999999</v>
      </c>
      <c r="C21" s="86">
        <v>0.21099999999999999</v>
      </c>
      <c r="D21" s="86">
        <v>0.21099999999999999</v>
      </c>
      <c r="E21" s="86">
        <f t="shared" si="0"/>
        <v>0.21099999999999999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0"/>
      <c r="Y21" s="91"/>
      <c r="Z21" s="92"/>
      <c r="AA21" s="95"/>
    </row>
    <row r="22" spans="1:28" x14ac:dyDescent="0.45">
      <c r="A22" s="83"/>
      <c r="B22" s="86"/>
      <c r="C22" s="86"/>
      <c r="D22" s="86"/>
      <c r="E22" s="86"/>
      <c r="F22" s="86"/>
      <c r="G22" s="85"/>
      <c r="H22" s="85"/>
      <c r="I22" s="85"/>
      <c r="J22" s="87"/>
      <c r="K22" s="87"/>
      <c r="L22" s="85"/>
      <c r="M22" s="85"/>
      <c r="N22" s="85"/>
      <c r="O22" s="87"/>
      <c r="P22" s="87"/>
      <c r="Q22" s="85"/>
      <c r="R22" s="85"/>
      <c r="S22" s="85"/>
      <c r="T22" s="88"/>
      <c r="U22" s="88"/>
      <c r="V22" s="88"/>
      <c r="W22" s="90"/>
      <c r="X22" s="90"/>
      <c r="Y22" s="91"/>
      <c r="Z22" s="92"/>
      <c r="AA22" s="95"/>
    </row>
    <row r="23" spans="1:28" x14ac:dyDescent="0.45">
      <c r="A23" s="83"/>
      <c r="B23" s="86"/>
      <c r="C23" s="86"/>
      <c r="D23" s="86"/>
      <c r="E23" s="86"/>
      <c r="F23" s="86"/>
      <c r="G23" s="85"/>
      <c r="H23" s="85"/>
      <c r="I23" s="85"/>
      <c r="J23" s="156">
        <f>(J15-J10)/J10*100</f>
        <v>-3.4531031264582293</v>
      </c>
      <c r="K23" s="156"/>
      <c r="L23" s="156"/>
      <c r="M23" s="156"/>
      <c r="N23" s="156"/>
      <c r="O23" s="156">
        <f t="shared" ref="O23:V23" si="9">(O15-O10)/O10*100</f>
        <v>-3.1961878196187863</v>
      </c>
      <c r="P23" s="156"/>
      <c r="Q23" s="156"/>
      <c r="R23" s="156"/>
      <c r="S23" s="156"/>
      <c r="T23" s="156">
        <f t="shared" si="9"/>
        <v>-4.4551292828082421</v>
      </c>
      <c r="U23" s="156"/>
      <c r="V23" s="156">
        <f t="shared" si="9"/>
        <v>-10.702735081328155</v>
      </c>
      <c r="W23" s="90"/>
      <c r="X23" s="90"/>
      <c r="Y23" s="91"/>
      <c r="Z23" s="92"/>
      <c r="AA23" s="95"/>
    </row>
    <row r="24" spans="1:28" x14ac:dyDescent="0.45">
      <c r="A24" s="83"/>
      <c r="B24" s="86"/>
      <c r="C24" s="86"/>
      <c r="D24" s="86"/>
      <c r="E24" s="86"/>
      <c r="F24" s="86"/>
      <c r="G24" s="85"/>
      <c r="H24" s="85"/>
      <c r="I24" s="85"/>
      <c r="J24" s="87"/>
      <c r="K24" s="126"/>
      <c r="L24" s="126"/>
      <c r="M24" s="126"/>
      <c r="N24" s="126"/>
      <c r="O24" s="126"/>
      <c r="P24" s="126"/>
      <c r="Q24" s="126"/>
      <c r="R24" s="126"/>
      <c r="S24" s="126"/>
      <c r="T24" s="127"/>
      <c r="U24" s="126"/>
      <c r="V24" s="89"/>
      <c r="W24" s="130"/>
      <c r="X24" s="123"/>
      <c r="Y24" s="125"/>
      <c r="Z24" s="92"/>
      <c r="AA24" s="95"/>
    </row>
    <row r="25" spans="1:28" x14ac:dyDescent="0.45">
      <c r="I25" s="13"/>
      <c r="J25" s="13"/>
      <c r="K25" s="126"/>
      <c r="L25" s="128"/>
      <c r="M25" s="128"/>
      <c r="N25" s="128"/>
      <c r="O25" s="128"/>
      <c r="P25" s="126"/>
      <c r="Q25" s="128"/>
      <c r="R25" s="128"/>
      <c r="S25" s="128"/>
      <c r="T25" s="128"/>
      <c r="U25" s="126"/>
      <c r="V25" s="13"/>
      <c r="W25" s="130"/>
      <c r="X25" s="123"/>
      <c r="Y25" s="13"/>
      <c r="Z25" s="13"/>
    </row>
    <row r="26" spans="1:28" x14ac:dyDescent="0.45">
      <c r="A26" s="5"/>
      <c r="B26" s="5"/>
      <c r="C26" s="5"/>
      <c r="D26" s="49"/>
      <c r="E26" s="35"/>
      <c r="F26" s="52"/>
      <c r="G26" s="52"/>
      <c r="H26" s="52"/>
      <c r="I26" s="51"/>
      <c r="J26" s="51"/>
      <c r="K26" s="126"/>
      <c r="L26" s="124"/>
      <c r="M26" s="124"/>
      <c r="N26" s="124"/>
      <c r="O26" s="124"/>
      <c r="P26" s="126"/>
      <c r="Q26" s="124"/>
      <c r="R26" s="124"/>
      <c r="S26" s="124"/>
      <c r="T26" s="124"/>
      <c r="U26" s="126"/>
      <c r="V26" s="51"/>
      <c r="W26" s="130"/>
      <c r="X26" s="123"/>
      <c r="Y26" s="51"/>
      <c r="Z26" s="51"/>
      <c r="AA26" s="5"/>
      <c r="AB26" s="5"/>
    </row>
    <row r="27" spans="1:28" x14ac:dyDescent="0.45">
      <c r="A27" s="5"/>
      <c r="B27" s="16"/>
      <c r="C27" s="16"/>
      <c r="D27" s="35"/>
      <c r="E27" s="53"/>
      <c r="F27" s="35"/>
      <c r="G27" s="35"/>
      <c r="H27" s="35"/>
      <c r="I27" s="16"/>
      <c r="J27" s="16"/>
      <c r="K27" s="126"/>
      <c r="L27" s="129"/>
      <c r="M27" s="129"/>
      <c r="N27" s="129"/>
      <c r="O27" s="129"/>
      <c r="P27" s="126"/>
      <c r="Q27" s="129"/>
      <c r="R27" s="129"/>
      <c r="S27" s="129"/>
      <c r="T27" s="129"/>
      <c r="U27" s="126"/>
      <c r="V27" s="16"/>
      <c r="W27" s="130"/>
      <c r="X27" s="123"/>
      <c r="Y27" s="5"/>
      <c r="Z27" s="5"/>
      <c r="AA27" s="5"/>
      <c r="AB27" s="5"/>
    </row>
    <row r="28" spans="1:28" x14ac:dyDescent="0.45">
      <c r="A28" s="5"/>
      <c r="B28" s="16"/>
      <c r="C28" s="16"/>
      <c r="D28" s="35"/>
      <c r="E28" s="35"/>
      <c r="F28" s="26"/>
      <c r="G28" s="26"/>
      <c r="H28" s="26"/>
      <c r="I28" s="10"/>
      <c r="J28" s="10"/>
      <c r="K28" s="126"/>
      <c r="L28" s="129"/>
      <c r="M28" s="129"/>
      <c r="N28" s="129"/>
      <c r="O28" s="129"/>
      <c r="P28" s="126"/>
      <c r="Q28" s="129"/>
      <c r="R28" s="129"/>
      <c r="S28" s="129"/>
      <c r="T28" s="129"/>
      <c r="U28" s="126"/>
      <c r="V28" s="16"/>
      <c r="W28" s="130"/>
      <c r="X28" s="123"/>
      <c r="Y28" s="5"/>
      <c r="Z28" s="5"/>
      <c r="AA28" s="5"/>
      <c r="AB28" s="5"/>
    </row>
    <row r="29" spans="1:28" x14ac:dyDescent="0.45">
      <c r="E29" s="49"/>
      <c r="F29" s="26"/>
      <c r="G29" s="26"/>
      <c r="H29" s="26"/>
      <c r="I29" s="10"/>
      <c r="J29" s="10"/>
      <c r="K29" s="126"/>
      <c r="L29" s="129"/>
      <c r="M29" s="129"/>
      <c r="N29" s="129"/>
      <c r="O29" s="129"/>
      <c r="P29" s="126"/>
      <c r="Q29" s="129"/>
      <c r="R29" s="129"/>
      <c r="S29" s="129"/>
      <c r="T29" s="129"/>
      <c r="U29" s="126"/>
      <c r="V29" s="5"/>
      <c r="W29" s="130"/>
      <c r="X29" s="123"/>
      <c r="Y29" s="5"/>
      <c r="Z29" s="5"/>
      <c r="AA29" s="5"/>
      <c r="AB29" s="5"/>
    </row>
    <row r="30" spans="1:28" x14ac:dyDescent="0.45">
      <c r="F30" s="10"/>
      <c r="G30" s="10"/>
      <c r="H30" s="10"/>
      <c r="I30" s="10"/>
      <c r="J30" s="10"/>
    </row>
    <row r="31" spans="1:28" x14ac:dyDescent="0.45">
      <c r="F31" s="10"/>
      <c r="G31" s="10"/>
      <c r="H31" s="10"/>
      <c r="I31" s="10"/>
      <c r="J31" s="10"/>
    </row>
    <row r="32" spans="1:28" x14ac:dyDescent="0.45">
      <c r="F32" s="10"/>
      <c r="G32" s="10"/>
      <c r="H32" s="10"/>
      <c r="I32" s="10"/>
      <c r="J32" s="10"/>
    </row>
    <row r="33" spans="6:10" x14ac:dyDescent="0.45">
      <c r="F33" s="10"/>
      <c r="G33" s="10"/>
      <c r="H33" s="10"/>
      <c r="I33" s="10"/>
      <c r="J33" s="10"/>
    </row>
    <row r="34" spans="6:10" x14ac:dyDescent="0.45">
      <c r="F34" s="10"/>
      <c r="G34" s="10"/>
      <c r="H34" s="10"/>
      <c r="I34" s="10"/>
      <c r="J34" s="10"/>
    </row>
    <row r="35" spans="6:10" x14ac:dyDescent="0.45">
      <c r="F35" s="10"/>
      <c r="G35" s="10"/>
      <c r="H35" s="10"/>
      <c r="I35" s="10"/>
      <c r="J35" s="10"/>
    </row>
    <row r="36" spans="6:10" x14ac:dyDescent="0.45">
      <c r="F36" s="10"/>
      <c r="G36" s="10"/>
      <c r="H36" s="10"/>
      <c r="I36" s="10"/>
      <c r="J36" s="10"/>
    </row>
    <row r="37" spans="6:10" x14ac:dyDescent="0.45">
      <c r="F37" s="10"/>
      <c r="G37" s="10"/>
      <c r="H37" s="10"/>
      <c r="I37" s="10"/>
      <c r="J37" s="10"/>
    </row>
    <row r="38" spans="6:10" x14ac:dyDescent="0.45">
      <c r="F38" s="10"/>
      <c r="G38" s="10"/>
      <c r="H38" s="10"/>
      <c r="I38" s="10"/>
      <c r="J38" s="10"/>
    </row>
    <row r="39" spans="6:10" x14ac:dyDescent="0.45">
      <c r="F39" s="10"/>
      <c r="G39" s="10"/>
      <c r="H39" s="10"/>
      <c r="I39" s="10"/>
      <c r="J39" s="10"/>
    </row>
    <row r="40" spans="6:10" x14ac:dyDescent="0.45">
      <c r="F40" s="10"/>
      <c r="G40" s="10"/>
      <c r="H40" s="10"/>
      <c r="I40" s="10"/>
      <c r="J40" s="10"/>
    </row>
    <row r="41" spans="6:10" x14ac:dyDescent="0.45">
      <c r="F41" s="10"/>
      <c r="G41" s="10"/>
      <c r="H41" s="10"/>
      <c r="I41" s="10"/>
      <c r="J41" s="10"/>
    </row>
  </sheetData>
  <mergeCells count="6">
    <mergeCell ref="Q8:U8"/>
    <mergeCell ref="A7:V7"/>
    <mergeCell ref="B8:F8"/>
    <mergeCell ref="Y7:AA7"/>
    <mergeCell ref="G8:K8"/>
    <mergeCell ref="L8:P8"/>
  </mergeCells>
  <hyperlinks>
    <hyperlink ref="A1" location="'Sample List'!A1" display="'Sample List'!A1" xr:uid="{00000000-0004-0000-0300-000000000000}"/>
    <hyperlink ref="B1" location="'Calculations file'!A1" display="'Calculations file'!A1" xr:uid="{00000000-0004-0000-0300-000001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E41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3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3" max="23" width="19.234375" bestFit="1" customWidth="1"/>
    <col min="24" max="24" width="12.234375" bestFit="1" customWidth="1"/>
    <col min="26" max="26" width="13.23437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6" t="s">
        <v>102</v>
      </c>
      <c r="B1" s="97" t="s">
        <v>103</v>
      </c>
      <c r="C1" s="8"/>
    </row>
    <row r="2" spans="1:31" ht="14.1" x14ac:dyDescent="0.5">
      <c r="A2" s="1" t="s">
        <v>84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7" t="s">
        <v>0</v>
      </c>
      <c r="B4" s="67" t="s">
        <v>1</v>
      </c>
      <c r="C4" s="67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66" t="s">
        <v>9</v>
      </c>
      <c r="K4" s="66" t="s">
        <v>10</v>
      </c>
      <c r="L4" s="66" t="s">
        <v>11</v>
      </c>
      <c r="M4" s="66" t="s">
        <v>12</v>
      </c>
      <c r="N4" s="66" t="s">
        <v>13</v>
      </c>
      <c r="O4" s="66" t="s">
        <v>14</v>
      </c>
      <c r="P4" s="66" t="s">
        <v>15</v>
      </c>
      <c r="Q4" s="66" t="s">
        <v>16</v>
      </c>
      <c r="Z4" s="60"/>
      <c r="AA4" s="60"/>
      <c r="AB4" s="60"/>
      <c r="AC4" s="60"/>
      <c r="AD4" s="60"/>
      <c r="AE4" s="60"/>
    </row>
    <row r="5" spans="1:31" x14ac:dyDescent="0.45">
      <c r="A5" s="5" t="s">
        <v>23</v>
      </c>
      <c r="B5" s="9" t="s">
        <v>67</v>
      </c>
      <c r="C5" s="75">
        <v>0.5</v>
      </c>
      <c r="D5" s="62">
        <v>20</v>
      </c>
      <c r="E5" s="62">
        <v>26</v>
      </c>
      <c r="F5" s="5">
        <v>45</v>
      </c>
      <c r="G5" s="5">
        <v>95</v>
      </c>
      <c r="H5" s="5" t="s">
        <v>18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T5" s="5"/>
      <c r="Z5" s="20"/>
      <c r="AA5" s="58"/>
      <c r="AB5" s="58"/>
      <c r="AC5" s="58"/>
      <c r="AD5" s="58"/>
      <c r="AE5" s="58"/>
    </row>
    <row r="6" spans="1:31" ht="14.1" x14ac:dyDescent="0.5">
      <c r="L6" s="1"/>
      <c r="M6" s="1"/>
      <c r="N6" s="1"/>
      <c r="O6" s="1"/>
      <c r="P6" s="1"/>
      <c r="Q6" s="24"/>
      <c r="Z6" s="20"/>
      <c r="AA6" s="58"/>
      <c r="AB6" s="58"/>
      <c r="AC6" s="58"/>
      <c r="AD6" s="59"/>
      <c r="AE6" s="59"/>
    </row>
    <row r="7" spans="1:31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C7" s="58"/>
      <c r="AD7" s="59"/>
      <c r="AE7" s="59"/>
    </row>
    <row r="8" spans="1:31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  <c r="AC8" s="58"/>
      <c r="AD8" s="59"/>
      <c r="AE8" s="59"/>
    </row>
    <row r="9" spans="1:31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  <c r="AC9" s="58"/>
      <c r="AD9" s="59"/>
      <c r="AE9" s="59"/>
    </row>
    <row r="10" spans="1:31" x14ac:dyDescent="0.45">
      <c r="A10" s="83">
        <v>0</v>
      </c>
      <c r="B10" s="86">
        <v>0.246</v>
      </c>
      <c r="C10" s="86">
        <v>0.246</v>
      </c>
      <c r="D10" s="86">
        <v>0.245</v>
      </c>
      <c r="E10" s="86">
        <f t="shared" ref="E10:E21" si="0">AVERAGE(B10:D10)</f>
        <v>0.24566666666666667</v>
      </c>
      <c r="F10" s="86">
        <f t="shared" ref="F10:F21" si="1">_xlfn.STDEV.S(B10:D10)</f>
        <v>5.7735026918962634E-4</v>
      </c>
      <c r="G10" s="85">
        <v>5.726</v>
      </c>
      <c r="H10" s="85">
        <v>5.7190000000000003</v>
      </c>
      <c r="I10" s="85">
        <v>5.7080000000000002</v>
      </c>
      <c r="J10" s="87">
        <f>AVERAGE(G10:I10)</f>
        <v>5.7176666666666662</v>
      </c>
      <c r="K10" s="87">
        <f>_xlfn.STDEV.S(G10:I10)</f>
        <v>9.0737717258773803E-3</v>
      </c>
      <c r="L10" s="85">
        <v>5.7309999999999999</v>
      </c>
      <c r="M10" s="85">
        <v>5.7530000000000001</v>
      </c>
      <c r="N10" s="85">
        <v>5.7539999999999996</v>
      </c>
      <c r="O10" s="87">
        <f>AVERAGE(L10:N10)</f>
        <v>5.7459999999999996</v>
      </c>
      <c r="P10" s="87">
        <f>_xlfn.STDEV.S(L10:N10)</f>
        <v>1.2999999999999968E-2</v>
      </c>
      <c r="Q10" s="85">
        <v>10.170999999999999</v>
      </c>
      <c r="R10" s="85">
        <v>10.182</v>
      </c>
      <c r="S10" s="85">
        <v>10.148999999999999</v>
      </c>
      <c r="T10" s="88">
        <f>AVERAGE(Q10:S10)</f>
        <v>10.167333333333334</v>
      </c>
      <c r="U10" s="88">
        <f>_xlfn.STDEV.S(Q10:S10)</f>
        <v>1.6802777548171985E-2</v>
      </c>
      <c r="V10" s="88">
        <f>J10*O10*T10/1000</f>
        <v>0.33403464791955551</v>
      </c>
      <c r="W10" s="90"/>
      <c r="X10" s="91"/>
      <c r="Y10" s="92"/>
      <c r="Z10" s="93"/>
      <c r="AA10" s="58"/>
      <c r="AB10" s="58"/>
      <c r="AC10" s="58"/>
      <c r="AD10" s="59"/>
      <c r="AE10" s="59"/>
    </row>
    <row r="11" spans="1:31" x14ac:dyDescent="0.45">
      <c r="A11" s="83">
        <v>1.5</v>
      </c>
      <c r="B11" s="86">
        <v>0.22900000000000001</v>
      </c>
      <c r="C11" s="86">
        <v>0.23</v>
      </c>
      <c r="D11" s="86">
        <v>0.23100000000000001</v>
      </c>
      <c r="E11" s="86">
        <f t="shared" si="0"/>
        <v>0.23</v>
      </c>
      <c r="F11" s="86">
        <f t="shared" si="1"/>
        <v>1.0000000000000009E-3</v>
      </c>
      <c r="G11" s="85">
        <v>5.6719999999999997</v>
      </c>
      <c r="H11" s="85">
        <v>5.649</v>
      </c>
      <c r="I11" s="85">
        <v>5.6539999999999999</v>
      </c>
      <c r="J11" s="87">
        <f t="shared" ref="J11:J21" si="2">AVERAGE(G11:I11)</f>
        <v>5.6583333333333341</v>
      </c>
      <c r="K11" s="87">
        <f t="shared" ref="K11:K21" si="3">_xlfn.STDEV.S(G11:I11)</f>
        <v>1.2096831541082546E-2</v>
      </c>
      <c r="L11" s="85">
        <v>5.6689999999999996</v>
      </c>
      <c r="M11" s="85">
        <v>5.6950000000000003</v>
      </c>
      <c r="N11" s="85">
        <v>5.6909999999999998</v>
      </c>
      <c r="O11" s="87">
        <f t="shared" ref="O11:O21" si="4">AVERAGE(L11:N11)</f>
        <v>5.6849999999999996</v>
      </c>
      <c r="P11" s="87">
        <f t="shared" ref="P11:P21" si="5">_xlfn.STDEV.S(L11:N11)</f>
        <v>1.4000000000000299E-2</v>
      </c>
      <c r="Q11" s="85">
        <v>10.029999999999999</v>
      </c>
      <c r="R11" s="85">
        <v>10.025</v>
      </c>
      <c r="S11" s="85">
        <v>10.003</v>
      </c>
      <c r="T11" s="88">
        <f t="shared" ref="T11:T21" si="6">AVERAGE(Q11:S11)</f>
        <v>10.019333333333334</v>
      </c>
      <c r="U11" s="88">
        <f t="shared" ref="U11:U21" si="7">_xlfn.STDEV.S(Q11:S11)</f>
        <v>1.436430761760993E-2</v>
      </c>
      <c r="V11" s="88">
        <f t="shared" ref="V11:V21" si="8">J11*O11*T11/1000</f>
        <v>0.32229815741666668</v>
      </c>
      <c r="W11" s="90"/>
      <c r="X11" s="91"/>
      <c r="Y11" s="92"/>
      <c r="Z11" s="94"/>
      <c r="AA11" s="59"/>
      <c r="AB11" s="58"/>
      <c r="AC11" s="58"/>
      <c r="AD11" s="58"/>
      <c r="AE11" s="58"/>
    </row>
    <row r="12" spans="1:31" x14ac:dyDescent="0.45">
      <c r="A12" s="83">
        <v>3</v>
      </c>
      <c r="B12" s="86">
        <v>0.23300000000000001</v>
      </c>
      <c r="C12" s="86">
        <v>0.23300000000000001</v>
      </c>
      <c r="D12" s="86">
        <v>0.23100000000000001</v>
      </c>
      <c r="E12" s="86">
        <f t="shared" si="0"/>
        <v>0.23233333333333336</v>
      </c>
      <c r="F12" s="86">
        <f t="shared" si="1"/>
        <v>1.1547005383792527E-3</v>
      </c>
      <c r="G12" s="85">
        <v>5.6619999999999999</v>
      </c>
      <c r="H12" s="85">
        <v>5.6639999999999997</v>
      </c>
      <c r="I12" s="85">
        <v>5.681</v>
      </c>
      <c r="J12" s="87">
        <f t="shared" si="2"/>
        <v>5.6690000000000005</v>
      </c>
      <c r="K12" s="87">
        <f t="shared" si="3"/>
        <v>1.0440306508910676E-2</v>
      </c>
      <c r="L12" s="85">
        <v>5.7069999999999999</v>
      </c>
      <c r="M12" s="85">
        <v>5.7009999999999996</v>
      </c>
      <c r="N12" s="85">
        <v>5.6840000000000002</v>
      </c>
      <c r="O12" s="87">
        <f t="shared" si="4"/>
        <v>5.6973333333333329</v>
      </c>
      <c r="P12" s="87">
        <f t="shared" si="5"/>
        <v>1.1930353445448644E-2</v>
      </c>
      <c r="Q12" s="85">
        <v>10.005000000000001</v>
      </c>
      <c r="R12" s="85">
        <v>10.073</v>
      </c>
      <c r="S12" s="85">
        <v>10.023999999999999</v>
      </c>
      <c r="T12" s="88">
        <f t="shared" si="6"/>
        <v>10.034000000000001</v>
      </c>
      <c r="U12" s="88">
        <f t="shared" si="7"/>
        <v>3.5085609585697689E-2</v>
      </c>
      <c r="V12" s="88">
        <f t="shared" si="8"/>
        <v>0.32407996487733337</v>
      </c>
      <c r="W12" s="90"/>
      <c r="X12" s="91"/>
      <c r="Y12" s="92"/>
      <c r="Z12" s="94"/>
      <c r="AA12" s="57"/>
      <c r="AB12" s="57"/>
      <c r="AC12" s="57"/>
      <c r="AD12" s="57"/>
      <c r="AE12" s="57"/>
    </row>
    <row r="13" spans="1:31" x14ac:dyDescent="0.45">
      <c r="A13" s="83">
        <v>4.5</v>
      </c>
      <c r="B13" s="86">
        <v>0.221</v>
      </c>
      <c r="C13" s="86">
        <v>0.222</v>
      </c>
      <c r="D13" s="86">
        <v>0.221</v>
      </c>
      <c r="E13" s="86">
        <f t="shared" si="0"/>
        <v>0.22133333333333335</v>
      </c>
      <c r="F13" s="86">
        <f t="shared" si="1"/>
        <v>5.7735026918962634E-4</v>
      </c>
      <c r="G13" s="85">
        <v>5.5439999999999996</v>
      </c>
      <c r="H13" s="85">
        <v>5.5640000000000001</v>
      </c>
      <c r="I13" s="85">
        <v>5.5590000000000002</v>
      </c>
      <c r="J13" s="87">
        <f t="shared" si="2"/>
        <v>5.5556666666666672</v>
      </c>
      <c r="K13" s="87">
        <f t="shared" si="3"/>
        <v>1.0408329997330939E-2</v>
      </c>
      <c r="L13" s="85">
        <v>5.5739999999999998</v>
      </c>
      <c r="M13" s="85">
        <v>5.56</v>
      </c>
      <c r="N13" s="85">
        <v>5.5739999999999998</v>
      </c>
      <c r="O13" s="87">
        <f t="shared" si="4"/>
        <v>5.5693333333333328</v>
      </c>
      <c r="P13" s="87">
        <f t="shared" si="5"/>
        <v>8.0829037686548956E-3</v>
      </c>
      <c r="Q13" s="85">
        <v>9.8759999999999994</v>
      </c>
      <c r="R13" s="85">
        <v>9.8360000000000003</v>
      </c>
      <c r="S13" s="85">
        <v>9.82</v>
      </c>
      <c r="T13" s="88">
        <f t="shared" si="6"/>
        <v>9.8439999999999994</v>
      </c>
      <c r="U13" s="88">
        <f t="shared" si="7"/>
        <v>2.8844410203711448E-2</v>
      </c>
      <c r="V13" s="88">
        <f t="shared" si="8"/>
        <v>0.30458674346488884</v>
      </c>
      <c r="W13" s="90"/>
      <c r="X13" s="91"/>
      <c r="Y13" s="92"/>
      <c r="Z13" s="94"/>
      <c r="AA13" s="57"/>
      <c r="AB13" s="57"/>
      <c r="AC13" s="57"/>
      <c r="AD13" s="57"/>
      <c r="AE13" s="57"/>
    </row>
    <row r="14" spans="1:31" x14ac:dyDescent="0.45">
      <c r="A14" s="83">
        <v>6</v>
      </c>
      <c r="B14" s="86">
        <v>0.22</v>
      </c>
      <c r="C14" s="86">
        <v>0.22</v>
      </c>
      <c r="D14" s="86">
        <v>0.22</v>
      </c>
      <c r="E14" s="86">
        <f t="shared" si="0"/>
        <v>0.22</v>
      </c>
      <c r="F14" s="86">
        <f t="shared" si="1"/>
        <v>0</v>
      </c>
      <c r="G14" s="87">
        <v>5.5229999999999997</v>
      </c>
      <c r="H14" s="87">
        <v>5.585</v>
      </c>
      <c r="I14" s="87">
        <v>5.5780000000000003</v>
      </c>
      <c r="J14" s="87">
        <f t="shared" si="2"/>
        <v>5.5620000000000003</v>
      </c>
      <c r="K14" s="87">
        <f t="shared" si="3"/>
        <v>3.3955853692699531E-2</v>
      </c>
      <c r="L14" s="86">
        <v>5.53</v>
      </c>
      <c r="M14" s="86">
        <v>5.53</v>
      </c>
      <c r="N14" s="86">
        <v>5.5330000000000004</v>
      </c>
      <c r="O14" s="87">
        <f t="shared" si="4"/>
        <v>5.5309999999999997</v>
      </c>
      <c r="P14" s="87">
        <f t="shared" si="5"/>
        <v>1.7320508075689429E-3</v>
      </c>
      <c r="Q14" s="86">
        <v>9.68</v>
      </c>
      <c r="R14" s="86">
        <v>9.6769999999999996</v>
      </c>
      <c r="S14" s="86">
        <v>9.67</v>
      </c>
      <c r="T14" s="88">
        <f t="shared" si="6"/>
        <v>9.6756666666666664</v>
      </c>
      <c r="U14" s="88">
        <f t="shared" si="7"/>
        <v>5.1316014394467519E-3</v>
      </c>
      <c r="V14" s="88">
        <f t="shared" si="8"/>
        <v>0.29765661679799998</v>
      </c>
      <c r="W14" s="90"/>
      <c r="X14" s="91"/>
      <c r="Y14" s="92"/>
      <c r="Z14" s="95"/>
    </row>
    <row r="15" spans="1:31" x14ac:dyDescent="0.45">
      <c r="A15" s="83">
        <v>24</v>
      </c>
      <c r="B15" s="86">
        <v>0.218</v>
      </c>
      <c r="C15" s="86">
        <v>0.218</v>
      </c>
      <c r="D15" s="86">
        <v>0.218</v>
      </c>
      <c r="E15" s="86">
        <f t="shared" si="0"/>
        <v>0.218</v>
      </c>
      <c r="F15" s="86">
        <f t="shared" si="1"/>
        <v>0</v>
      </c>
      <c r="G15" s="87">
        <v>5.53</v>
      </c>
      <c r="H15" s="87">
        <v>5.5129999999999999</v>
      </c>
      <c r="I15" s="87">
        <v>5.5190000000000001</v>
      </c>
      <c r="J15" s="87">
        <f t="shared" si="2"/>
        <v>5.5206666666666662</v>
      </c>
      <c r="K15" s="87">
        <f t="shared" si="3"/>
        <v>8.6216781042518752E-3</v>
      </c>
      <c r="L15" s="86">
        <v>5.5190000000000001</v>
      </c>
      <c r="M15" s="86">
        <v>5.5140000000000002</v>
      </c>
      <c r="N15" s="86">
        <v>5.5119999999999996</v>
      </c>
      <c r="O15" s="87">
        <f t="shared" si="4"/>
        <v>5.5150000000000006</v>
      </c>
      <c r="P15" s="87">
        <f t="shared" si="5"/>
        <v>3.6055512754642081E-3</v>
      </c>
      <c r="Q15" s="86">
        <v>9.7230000000000008</v>
      </c>
      <c r="R15" s="86">
        <v>9.7279999999999998</v>
      </c>
      <c r="S15" s="86">
        <v>9.7249999999999996</v>
      </c>
      <c r="T15" s="88">
        <f t="shared" si="6"/>
        <v>9.7253333333333334</v>
      </c>
      <c r="U15" s="88">
        <f t="shared" si="7"/>
        <v>2.5166114784231299E-3</v>
      </c>
      <c r="V15" s="88">
        <f t="shared" si="8"/>
        <v>0.29610213440888888</v>
      </c>
      <c r="W15" s="90"/>
      <c r="X15" s="91"/>
      <c r="Y15" s="92"/>
      <c r="Z15" s="95"/>
    </row>
    <row r="16" spans="1:31" x14ac:dyDescent="0.45">
      <c r="A16" s="83">
        <v>48</v>
      </c>
      <c r="B16" s="86">
        <v>0.217</v>
      </c>
      <c r="C16" s="86">
        <v>0.217</v>
      </c>
      <c r="D16" s="86">
        <v>0.217</v>
      </c>
      <c r="E16" s="86">
        <f>AVERAGE(B16:D16)</f>
        <v>0.217</v>
      </c>
      <c r="F16" s="86">
        <f>_xlfn.STDEV.S(B16:D16)</f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7" x14ac:dyDescent="0.45">
      <c r="A17" s="83">
        <v>72</v>
      </c>
      <c r="B17" s="86">
        <v>0.216</v>
      </c>
      <c r="C17" s="86">
        <v>0.216</v>
      </c>
      <c r="D17" s="86">
        <v>0.217</v>
      </c>
      <c r="E17" s="86">
        <f t="shared" si="0"/>
        <v>0.21633333333333335</v>
      </c>
      <c r="F17" s="86">
        <f t="shared" si="1"/>
        <v>5.7735026918962634E-4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7" x14ac:dyDescent="0.45">
      <c r="A18" s="83">
        <v>96</v>
      </c>
      <c r="B18" s="86">
        <v>0.217</v>
      </c>
      <c r="C18" s="86">
        <v>0.217</v>
      </c>
      <c r="D18" s="86">
        <v>0.216</v>
      </c>
      <c r="E18" s="86">
        <f t="shared" si="0"/>
        <v>0.21666666666666667</v>
      </c>
      <c r="F18" s="86">
        <f t="shared" si="1"/>
        <v>5.7735026918962634E-4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7" x14ac:dyDescent="0.45">
      <c r="A19" s="83">
        <v>120</v>
      </c>
      <c r="B19" s="86">
        <v>0.215</v>
      </c>
      <c r="C19" s="86">
        <v>0.215</v>
      </c>
      <c r="D19" s="86">
        <v>0.215</v>
      </c>
      <c r="E19" s="86">
        <f t="shared" si="0"/>
        <v>0.215</v>
      </c>
      <c r="F19" s="86">
        <f t="shared" si="1"/>
        <v>0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7" x14ac:dyDescent="0.45">
      <c r="A20" s="83">
        <v>144</v>
      </c>
      <c r="B20" s="86">
        <v>0.215</v>
      </c>
      <c r="C20" s="86">
        <v>0.215</v>
      </c>
      <c r="D20" s="86">
        <v>0.215</v>
      </c>
      <c r="E20" s="86">
        <f t="shared" si="0"/>
        <v>0.215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7" x14ac:dyDescent="0.45">
      <c r="A21" s="83">
        <v>168</v>
      </c>
      <c r="B21" s="86">
        <v>0.215</v>
      </c>
      <c r="C21" s="86">
        <v>0.215</v>
      </c>
      <c r="D21" s="86">
        <v>0.215</v>
      </c>
      <c r="E21" s="86">
        <f t="shared" si="0"/>
        <v>0.215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7" x14ac:dyDescent="0.45">
      <c r="A22" s="83"/>
      <c r="B22" s="86"/>
      <c r="C22" s="86"/>
      <c r="D22" s="86"/>
      <c r="E22" s="86"/>
      <c r="F22" s="86"/>
      <c r="G22" s="85"/>
      <c r="H22" s="85"/>
      <c r="I22" s="85"/>
      <c r="J22" s="87"/>
      <c r="K22" s="87"/>
      <c r="L22" s="85"/>
      <c r="M22" s="85"/>
      <c r="N22" s="85"/>
      <c r="O22" s="87"/>
      <c r="P22" s="87"/>
      <c r="Q22" s="85"/>
      <c r="R22" s="85"/>
      <c r="S22" s="85"/>
      <c r="T22" s="88"/>
      <c r="U22" s="88"/>
      <c r="V22" s="88"/>
      <c r="W22" s="90"/>
      <c r="X22" s="91"/>
      <c r="Y22" s="92"/>
      <c r="Z22" s="95"/>
    </row>
    <row r="23" spans="1:27" x14ac:dyDescent="0.45">
      <c r="A23" s="83"/>
      <c r="B23" s="86"/>
      <c r="C23" s="86"/>
      <c r="D23" s="86"/>
      <c r="E23" s="86"/>
      <c r="F23" s="86"/>
      <c r="G23" s="85"/>
      <c r="H23" s="85"/>
      <c r="I23" s="85"/>
      <c r="J23" s="156">
        <f>(J15-J10)/J10*100</f>
        <v>-3.4454614353174389</v>
      </c>
      <c r="K23" s="156"/>
      <c r="L23" s="156"/>
      <c r="M23" s="156"/>
      <c r="N23" s="156"/>
      <c r="O23" s="156">
        <f t="shared" ref="O23:V23" si="9">(O15-O10)/O10*100</f>
        <v>-4.0201879568395231</v>
      </c>
      <c r="P23" s="156"/>
      <c r="Q23" s="156"/>
      <c r="R23" s="156"/>
      <c r="S23" s="156"/>
      <c r="T23" s="156">
        <f t="shared" si="9"/>
        <v>-4.3472559176447465</v>
      </c>
      <c r="U23" s="156"/>
      <c r="V23" s="156">
        <f t="shared" si="9"/>
        <v>-11.355861958308525</v>
      </c>
      <c r="W23" s="90"/>
      <c r="X23" s="91"/>
      <c r="Y23" s="92"/>
      <c r="Z23" s="95"/>
    </row>
    <row r="24" spans="1:27" x14ac:dyDescent="0.45">
      <c r="A24" s="83"/>
      <c r="B24" s="86"/>
      <c r="C24" s="86"/>
      <c r="D24" s="86"/>
      <c r="E24" s="86"/>
      <c r="F24" s="86"/>
      <c r="G24" s="85"/>
      <c r="H24" s="85"/>
      <c r="I24" s="85"/>
      <c r="J24" s="87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  <c r="Y24" s="92"/>
      <c r="Z24" s="95"/>
    </row>
    <row r="25" spans="1:27" x14ac:dyDescent="0.45">
      <c r="I25" s="13"/>
      <c r="J25" s="13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  <c r="Y25" s="13"/>
    </row>
    <row r="26" spans="1:27" x14ac:dyDescent="0.45">
      <c r="A26" s="5"/>
      <c r="B26" s="5"/>
      <c r="C26" s="5"/>
      <c r="D26" s="68"/>
      <c r="E26" s="35"/>
      <c r="F26" s="52"/>
      <c r="G26" s="52"/>
      <c r="H26" s="52"/>
      <c r="I26" s="68"/>
      <c r="J26" s="68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  <c r="Y26" s="68"/>
      <c r="Z26" s="5"/>
      <c r="AA26" s="5"/>
    </row>
    <row r="27" spans="1:27" x14ac:dyDescent="0.45">
      <c r="A27" s="5"/>
      <c r="B27" s="16"/>
      <c r="C27" s="16"/>
      <c r="D27" s="35"/>
      <c r="E27" s="53"/>
      <c r="F27" s="35"/>
      <c r="G27" s="35"/>
      <c r="H27" s="35"/>
      <c r="I27" s="16"/>
      <c r="J27" s="16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  <c r="Y27" s="5"/>
      <c r="Z27" s="5"/>
      <c r="AA27" s="5"/>
    </row>
    <row r="28" spans="1:27" x14ac:dyDescent="0.45">
      <c r="A28" s="5"/>
      <c r="B28" s="16"/>
      <c r="C28" s="16"/>
      <c r="D28" s="35"/>
      <c r="E28" s="35"/>
      <c r="F28" s="26"/>
      <c r="G28" s="26"/>
      <c r="H28" s="26"/>
      <c r="I28" s="10"/>
      <c r="J28" s="10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  <c r="Y28" s="5"/>
      <c r="Z28" s="5"/>
      <c r="AA28" s="5"/>
    </row>
    <row r="29" spans="1:27" x14ac:dyDescent="0.45">
      <c r="A29" s="5"/>
      <c r="B29" s="5"/>
      <c r="C29" s="5"/>
      <c r="D29" s="68"/>
      <c r="E29" s="68"/>
      <c r="F29" s="26"/>
      <c r="G29" s="26"/>
      <c r="H29" s="26"/>
      <c r="I29" s="10"/>
      <c r="J29" s="10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  <c r="Y29" s="5"/>
      <c r="Z29" s="5"/>
      <c r="AA29" s="5"/>
    </row>
    <row r="30" spans="1:27" x14ac:dyDescent="0.45">
      <c r="F30" s="10"/>
      <c r="G30" s="10"/>
      <c r="H30" s="10"/>
      <c r="I30" s="10"/>
      <c r="J30" s="10"/>
    </row>
    <row r="31" spans="1:27" x14ac:dyDescent="0.45">
      <c r="F31" s="10"/>
      <c r="G31" s="10"/>
      <c r="H31" s="10"/>
      <c r="I31" s="10"/>
      <c r="J31" s="10"/>
    </row>
    <row r="32" spans="1:27" x14ac:dyDescent="0.45">
      <c r="F32" s="10"/>
      <c r="G32" s="10"/>
      <c r="H32" s="10"/>
      <c r="I32" s="10"/>
      <c r="J32" s="10"/>
    </row>
    <row r="33" spans="6:10" x14ac:dyDescent="0.45">
      <c r="F33" s="10"/>
      <c r="G33" s="10"/>
      <c r="H33" s="10"/>
      <c r="I33" s="10"/>
      <c r="J33" s="10"/>
    </row>
    <row r="34" spans="6:10" x14ac:dyDescent="0.45">
      <c r="F34" s="10"/>
      <c r="G34" s="10"/>
      <c r="H34" s="10"/>
      <c r="I34" s="10"/>
      <c r="J34" s="10"/>
    </row>
    <row r="35" spans="6:10" x14ac:dyDescent="0.45">
      <c r="F35" s="10"/>
      <c r="G35" s="10"/>
      <c r="H35" s="10"/>
      <c r="I35" s="10"/>
      <c r="J35" s="10"/>
    </row>
    <row r="36" spans="6:10" x14ac:dyDescent="0.45">
      <c r="F36" s="10"/>
      <c r="G36" s="10"/>
      <c r="H36" s="10"/>
      <c r="I36" s="10"/>
      <c r="J36" s="10"/>
    </row>
    <row r="37" spans="6:10" x14ac:dyDescent="0.45">
      <c r="F37" s="10"/>
      <c r="G37" s="10"/>
      <c r="H37" s="10"/>
      <c r="I37" s="10"/>
      <c r="J37" s="10"/>
    </row>
    <row r="38" spans="6:10" x14ac:dyDescent="0.45">
      <c r="F38" s="10"/>
      <c r="G38" s="10"/>
      <c r="H38" s="10"/>
      <c r="I38" s="10"/>
      <c r="J38" s="10"/>
    </row>
    <row r="39" spans="6:10" x14ac:dyDescent="0.45">
      <c r="F39" s="10"/>
      <c r="G39" s="10"/>
      <c r="H39" s="10"/>
      <c r="I39" s="10"/>
      <c r="J39" s="10"/>
    </row>
    <row r="40" spans="6:10" x14ac:dyDescent="0.45">
      <c r="F40" s="10"/>
      <c r="G40" s="10"/>
      <c r="H40" s="10"/>
      <c r="I40" s="10"/>
      <c r="J40" s="10"/>
    </row>
    <row r="41" spans="6:10" x14ac:dyDescent="0.45">
      <c r="F41" s="10"/>
      <c r="G41" s="10"/>
      <c r="H41" s="10"/>
      <c r="I41" s="10"/>
      <c r="J41" s="10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400-000000000000}"/>
    <hyperlink ref="B1" location="'Calculations file'!A1" display="'Calculations file'!A1" xr:uid="{00000000-0004-0000-0400-000001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E3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3" max="23" width="19.234375" bestFit="1" customWidth="1"/>
    <col min="24" max="24" width="12.234375" bestFit="1" customWidth="1"/>
    <col min="26" max="26" width="13.23437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6" t="s">
        <v>102</v>
      </c>
      <c r="B1" s="97" t="s">
        <v>103</v>
      </c>
      <c r="C1" s="8"/>
    </row>
    <row r="2" spans="1:31" ht="14.1" x14ac:dyDescent="0.5">
      <c r="A2" s="1" t="s">
        <v>85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7" t="s">
        <v>0</v>
      </c>
      <c r="B4" s="67" t="s">
        <v>1</v>
      </c>
      <c r="C4" s="67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66" t="s">
        <v>9</v>
      </c>
      <c r="K4" s="66" t="s">
        <v>10</v>
      </c>
      <c r="L4" s="66" t="s">
        <v>11</v>
      </c>
      <c r="M4" s="66" t="s">
        <v>12</v>
      </c>
      <c r="N4" s="66" t="s">
        <v>13</v>
      </c>
      <c r="O4" s="66" t="s">
        <v>14</v>
      </c>
      <c r="P4" s="66" t="s">
        <v>15</v>
      </c>
      <c r="Q4" s="66" t="s">
        <v>16</v>
      </c>
      <c r="Z4" s="60"/>
      <c r="AA4" s="60"/>
      <c r="AB4" s="60"/>
      <c r="AC4" s="60"/>
      <c r="AD4" s="60"/>
      <c r="AE4" s="60"/>
    </row>
    <row r="5" spans="1:31" x14ac:dyDescent="0.45">
      <c r="A5" s="5" t="s">
        <v>31</v>
      </c>
      <c r="B5" s="9" t="s">
        <v>67</v>
      </c>
      <c r="C5" s="75">
        <v>0.5</v>
      </c>
      <c r="D5" s="62">
        <v>20</v>
      </c>
      <c r="E5" s="62">
        <v>26</v>
      </c>
      <c r="F5" s="5">
        <v>45</v>
      </c>
      <c r="G5" s="5">
        <v>95</v>
      </c>
      <c r="H5" s="5" t="s">
        <v>18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T5" s="5"/>
      <c r="Z5" s="20"/>
      <c r="AA5" s="58"/>
      <c r="AB5" s="58"/>
      <c r="AC5" s="58"/>
      <c r="AD5" s="58"/>
      <c r="AE5" s="58"/>
    </row>
    <row r="6" spans="1:31" ht="14.1" x14ac:dyDescent="0.5">
      <c r="L6" s="1"/>
      <c r="M6" s="1"/>
      <c r="N6" s="1"/>
      <c r="O6" s="1"/>
      <c r="P6" s="1"/>
      <c r="Q6" s="24"/>
      <c r="Z6" s="20"/>
      <c r="AA6" s="58"/>
      <c r="AB6" s="58"/>
      <c r="AC6" s="58"/>
      <c r="AD6" s="59"/>
      <c r="AE6" s="59"/>
    </row>
    <row r="7" spans="1:31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C7" s="58"/>
      <c r="AD7" s="59"/>
      <c r="AE7" s="59"/>
    </row>
    <row r="8" spans="1:31" x14ac:dyDescent="0.45">
      <c r="A8" s="71" t="s">
        <v>25</v>
      </c>
      <c r="B8" s="174" t="s">
        <v>22</v>
      </c>
      <c r="C8" s="174"/>
      <c r="D8" s="174"/>
      <c r="E8" s="174"/>
      <c r="F8" s="174"/>
      <c r="G8" s="175" t="s">
        <v>71</v>
      </c>
      <c r="H8" s="175"/>
      <c r="I8" s="175"/>
      <c r="J8" s="175"/>
      <c r="K8" s="175"/>
      <c r="L8" s="175" t="s">
        <v>72</v>
      </c>
      <c r="M8" s="175"/>
      <c r="N8" s="175"/>
      <c r="O8" s="175"/>
      <c r="P8" s="175"/>
      <c r="Q8" s="175" t="s">
        <v>73</v>
      </c>
      <c r="R8" s="175"/>
      <c r="S8" s="175"/>
      <c r="T8" s="175"/>
      <c r="U8" s="175"/>
      <c r="V8" s="46" t="s">
        <v>74</v>
      </c>
      <c r="W8" s="25"/>
      <c r="X8" s="71" t="s">
        <v>34</v>
      </c>
      <c r="Y8" s="71" t="s">
        <v>21</v>
      </c>
      <c r="Z8" s="61" t="s">
        <v>35</v>
      </c>
      <c r="AC8" s="58"/>
      <c r="AD8" s="59"/>
      <c r="AE8" s="59"/>
    </row>
    <row r="9" spans="1:31" x14ac:dyDescent="0.45">
      <c r="A9" s="5" t="s">
        <v>33</v>
      </c>
      <c r="B9" s="5" t="s">
        <v>26</v>
      </c>
      <c r="C9" s="5" t="s">
        <v>27</v>
      </c>
      <c r="D9" s="5" t="s">
        <v>28</v>
      </c>
      <c r="E9" s="5" t="s">
        <v>70</v>
      </c>
      <c r="F9" s="5" t="s">
        <v>30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5" t="s">
        <v>26</v>
      </c>
      <c r="M9" s="5" t="s">
        <v>27</v>
      </c>
      <c r="N9" s="5" t="s">
        <v>28</v>
      </c>
      <c r="O9" s="5" t="s">
        <v>29</v>
      </c>
      <c r="P9" s="5" t="s">
        <v>30</v>
      </c>
      <c r="Q9" s="5" t="s">
        <v>26</v>
      </c>
      <c r="R9" s="5" t="s">
        <v>27</v>
      </c>
      <c r="S9" s="5" t="s">
        <v>28</v>
      </c>
      <c r="T9" s="5" t="s">
        <v>29</v>
      </c>
      <c r="U9" s="5" t="s">
        <v>30</v>
      </c>
      <c r="V9" s="5" t="s">
        <v>75</v>
      </c>
      <c r="W9" s="74"/>
      <c r="X9" s="5">
        <v>0.15</v>
      </c>
      <c r="Y9" s="5">
        <v>67</v>
      </c>
      <c r="Z9" s="6">
        <v>10.050000000000001</v>
      </c>
      <c r="AC9" s="58"/>
      <c r="AD9" s="59"/>
      <c r="AE9" s="59"/>
    </row>
    <row r="10" spans="1:31" x14ac:dyDescent="0.45">
      <c r="A10" s="83">
        <v>0</v>
      </c>
      <c r="B10" s="16">
        <v>0.246</v>
      </c>
      <c r="C10" s="16">
        <v>0.246</v>
      </c>
      <c r="D10" s="16">
        <v>0.246</v>
      </c>
      <c r="E10" s="16">
        <f t="shared" ref="E10:E21" si="0">AVERAGE(B10:D10)</f>
        <v>0.246</v>
      </c>
      <c r="F10" s="16">
        <f t="shared" ref="F10:F21" si="1">_xlfn.STDEV.S(B10:D10)</f>
        <v>0</v>
      </c>
      <c r="G10" s="6">
        <v>5.75</v>
      </c>
      <c r="H10" s="6">
        <v>5.7640000000000002</v>
      </c>
      <c r="I10" s="6">
        <v>5.758</v>
      </c>
      <c r="J10" s="10">
        <f>AVERAGE(G10:I10)</f>
        <v>5.7573333333333325</v>
      </c>
      <c r="K10" s="10">
        <f>_xlfn.STDEV.S(G10:I10)</f>
        <v>7.0237691685686035E-3</v>
      </c>
      <c r="L10" s="6">
        <v>5.7569999999999997</v>
      </c>
      <c r="M10" s="6">
        <v>5.7430000000000003</v>
      </c>
      <c r="N10" s="6">
        <v>5.7850000000000001</v>
      </c>
      <c r="O10" s="10">
        <f>AVERAGE(L10:N10)</f>
        <v>5.7616666666666667</v>
      </c>
      <c r="P10" s="10">
        <f>_xlfn.STDEV.S(L10:N10)</f>
        <v>2.1385353243127223E-2</v>
      </c>
      <c r="Q10" s="6">
        <v>10.23</v>
      </c>
      <c r="R10" s="6">
        <v>10.228</v>
      </c>
      <c r="S10" s="6">
        <v>10.273999999999999</v>
      </c>
      <c r="T10" s="12">
        <f>AVERAGE(Q10:S10)</f>
        <v>10.244</v>
      </c>
      <c r="U10" s="12">
        <f>_xlfn.STDEV.S(Q10:S10)</f>
        <v>2.5999999999999458E-2</v>
      </c>
      <c r="V10" s="12">
        <f>J10*O10*T10/1000</f>
        <v>0.33981228343111108</v>
      </c>
      <c r="W10" s="35"/>
      <c r="X10" s="43"/>
      <c r="Y10" s="13"/>
      <c r="Z10" s="20"/>
      <c r="AA10" s="58"/>
      <c r="AB10" s="58"/>
      <c r="AC10" s="58"/>
      <c r="AD10" s="59"/>
      <c r="AE10" s="59"/>
    </row>
    <row r="11" spans="1:31" x14ac:dyDescent="0.45">
      <c r="A11" s="83">
        <v>1.5</v>
      </c>
      <c r="B11" s="16">
        <v>0.23</v>
      </c>
      <c r="C11" s="16">
        <v>0.23</v>
      </c>
      <c r="D11" s="16">
        <v>0.22900000000000001</v>
      </c>
      <c r="E11" s="16">
        <f t="shared" si="0"/>
        <v>0.22966666666666669</v>
      </c>
      <c r="F11" s="16">
        <f t="shared" si="1"/>
        <v>5.7735026918962634E-4</v>
      </c>
      <c r="G11" s="6">
        <v>5.6870000000000003</v>
      </c>
      <c r="H11" s="6">
        <v>5.6859999999999999</v>
      </c>
      <c r="I11" s="6">
        <v>5.6680000000000001</v>
      </c>
      <c r="J11" s="10">
        <f t="shared" ref="J11:J21" si="2">AVERAGE(G11:I11)</f>
        <v>5.6803333333333335</v>
      </c>
      <c r="K11" s="10">
        <f t="shared" ref="K11:K21" si="3">_xlfn.STDEV.S(G11:I11)</f>
        <v>1.0692676621563611E-2</v>
      </c>
      <c r="L11" s="6">
        <v>5.6760000000000002</v>
      </c>
      <c r="M11" s="6">
        <v>5.6859999999999999</v>
      </c>
      <c r="N11" s="6">
        <v>5.6669999999999998</v>
      </c>
      <c r="O11" s="10">
        <f t="shared" ref="O11:O21" si="4">AVERAGE(L11:N11)</f>
        <v>5.676333333333333</v>
      </c>
      <c r="P11" s="10">
        <f t="shared" ref="P11:P21" si="5">_xlfn.STDEV.S(L11:N11)</f>
        <v>9.5043849529222284E-3</v>
      </c>
      <c r="Q11" s="6">
        <v>10.071</v>
      </c>
      <c r="R11" s="6">
        <v>10.081</v>
      </c>
      <c r="S11" s="6">
        <v>10.099</v>
      </c>
      <c r="T11" s="12">
        <f t="shared" ref="T11:T21" si="6">AVERAGE(Q11:S11)</f>
        <v>10.083666666666668</v>
      </c>
      <c r="U11" s="12">
        <f t="shared" ref="U11:U21" si="7">_xlfn.STDEV.S(Q11:S11)</f>
        <v>1.4189197769195449E-2</v>
      </c>
      <c r="V11" s="12">
        <f t="shared" ref="V11:V21" si="8">J11*O11*T11/1000</f>
        <v>0.32513235771996302</v>
      </c>
      <c r="W11" s="35"/>
      <c r="X11" s="43"/>
      <c r="Y11" s="13"/>
      <c r="Z11" s="57"/>
      <c r="AA11" s="59"/>
      <c r="AB11" s="58"/>
      <c r="AC11" s="58"/>
      <c r="AD11" s="58"/>
      <c r="AE11" s="58"/>
    </row>
    <row r="12" spans="1:31" x14ac:dyDescent="0.45">
      <c r="A12" s="83">
        <v>3</v>
      </c>
      <c r="B12" s="86">
        <v>0.23100000000000001</v>
      </c>
      <c r="C12" s="86">
        <v>0.23200000000000001</v>
      </c>
      <c r="D12" s="86">
        <v>0.23100000000000001</v>
      </c>
      <c r="E12" s="86">
        <f t="shared" si="0"/>
        <v>0.23133333333333336</v>
      </c>
      <c r="F12" s="86">
        <f t="shared" si="1"/>
        <v>5.7735026918962634E-4</v>
      </c>
      <c r="G12" s="85">
        <v>5.6379999999999999</v>
      </c>
      <c r="H12" s="85">
        <v>5.6689999999999996</v>
      </c>
      <c r="I12" s="85">
        <v>5.6950000000000003</v>
      </c>
      <c r="J12" s="87">
        <f t="shared" si="2"/>
        <v>5.6673333333333327</v>
      </c>
      <c r="K12" s="87">
        <f t="shared" si="3"/>
        <v>2.8536526301099499E-2</v>
      </c>
      <c r="L12" s="85">
        <v>5.6840000000000002</v>
      </c>
      <c r="M12" s="85">
        <v>5.6689999999999996</v>
      </c>
      <c r="N12" s="85">
        <v>5.5990000000000002</v>
      </c>
      <c r="O12" s="87">
        <f t="shared" si="4"/>
        <v>5.6506666666666661</v>
      </c>
      <c r="P12" s="87">
        <f t="shared" si="5"/>
        <v>4.5368858629387193E-2</v>
      </c>
      <c r="Q12" s="85">
        <v>9.8789999999999996</v>
      </c>
      <c r="R12" s="85">
        <v>9.9499999999999993</v>
      </c>
      <c r="S12" s="85">
        <v>9.9380000000000006</v>
      </c>
      <c r="T12" s="88">
        <f t="shared" si="6"/>
        <v>9.9223333333333343</v>
      </c>
      <c r="U12" s="88">
        <f t="shared" si="7"/>
        <v>3.8004385711827293E-2</v>
      </c>
      <c r="V12" s="12">
        <f t="shared" si="8"/>
        <v>0.31775490179140736</v>
      </c>
      <c r="W12" s="90"/>
      <c r="X12" s="91"/>
      <c r="Y12" s="92"/>
      <c r="Z12" s="94"/>
      <c r="AA12" s="94"/>
      <c r="AB12" s="94"/>
      <c r="AC12" s="57"/>
      <c r="AD12" s="57"/>
      <c r="AE12" s="57"/>
    </row>
    <row r="13" spans="1:31" x14ac:dyDescent="0.45">
      <c r="A13" s="83">
        <v>4.5</v>
      </c>
      <c r="B13" s="86">
        <v>0.22</v>
      </c>
      <c r="C13" s="86">
        <v>0.221</v>
      </c>
      <c r="D13" s="86">
        <v>0.22</v>
      </c>
      <c r="E13" s="86">
        <f t="shared" si="0"/>
        <v>0.22033333333333335</v>
      </c>
      <c r="F13" s="86">
        <f t="shared" si="1"/>
        <v>5.7735026918962634E-4</v>
      </c>
      <c r="G13" s="85">
        <v>5.5350000000000001</v>
      </c>
      <c r="H13" s="85">
        <v>5.5449999999999999</v>
      </c>
      <c r="I13" s="85">
        <v>5.5629999999999997</v>
      </c>
      <c r="J13" s="87">
        <f t="shared" si="2"/>
        <v>5.5476666666666672</v>
      </c>
      <c r="K13" s="87">
        <f t="shared" si="3"/>
        <v>1.4189197769194969E-2</v>
      </c>
      <c r="L13" s="85">
        <v>5.5629999999999997</v>
      </c>
      <c r="M13" s="85">
        <v>5.6139999999999999</v>
      </c>
      <c r="N13" s="85">
        <v>5.569</v>
      </c>
      <c r="O13" s="87">
        <f t="shared" si="4"/>
        <v>5.5819999999999999</v>
      </c>
      <c r="P13" s="87">
        <f t="shared" si="5"/>
        <v>2.7874719729532746E-2</v>
      </c>
      <c r="Q13" s="85">
        <v>9.6349999999999998</v>
      </c>
      <c r="R13" s="85">
        <v>9.6229999999999993</v>
      </c>
      <c r="S13" s="85">
        <v>9.6170000000000009</v>
      </c>
      <c r="T13" s="88">
        <f t="shared" si="6"/>
        <v>9.625</v>
      </c>
      <c r="U13" s="88">
        <f t="shared" si="7"/>
        <v>9.1651513899112524E-3</v>
      </c>
      <c r="V13" s="12">
        <f t="shared" si="8"/>
        <v>0.29805810008333333</v>
      </c>
      <c r="W13" s="90"/>
      <c r="X13" s="91"/>
      <c r="Y13" s="92"/>
      <c r="Z13" s="94"/>
      <c r="AA13" s="94"/>
      <c r="AB13" s="94"/>
      <c r="AC13" s="57"/>
      <c r="AD13" s="57"/>
      <c r="AE13" s="57"/>
    </row>
    <row r="14" spans="1:31" x14ac:dyDescent="0.45">
      <c r="A14" s="83">
        <v>6</v>
      </c>
      <c r="B14" s="86">
        <v>0.219</v>
      </c>
      <c r="C14" s="86">
        <v>0.219</v>
      </c>
      <c r="D14" s="86">
        <v>0.22</v>
      </c>
      <c r="E14" s="86">
        <f t="shared" si="0"/>
        <v>0.21933333333333335</v>
      </c>
      <c r="F14" s="86">
        <f t="shared" si="1"/>
        <v>5.7735026918962634E-4</v>
      </c>
      <c r="G14" s="87">
        <v>5.5419999999999998</v>
      </c>
      <c r="H14" s="87">
        <v>5.5049999999999999</v>
      </c>
      <c r="I14" s="87">
        <v>5.5229999999999997</v>
      </c>
      <c r="J14" s="87">
        <f t="shared" si="2"/>
        <v>5.5233333333333334</v>
      </c>
      <c r="K14" s="87">
        <f t="shared" si="3"/>
        <v>1.8502252115170519E-2</v>
      </c>
      <c r="L14" s="86">
        <v>5.5640000000000001</v>
      </c>
      <c r="M14" s="86">
        <v>5.5650000000000004</v>
      </c>
      <c r="N14" s="86">
        <v>5.5410000000000004</v>
      </c>
      <c r="O14" s="87">
        <f t="shared" si="4"/>
        <v>5.5566666666666675</v>
      </c>
      <c r="P14" s="87">
        <f t="shared" si="5"/>
        <v>1.3576941236277456E-2</v>
      </c>
      <c r="Q14" s="86">
        <v>9.7379999999999995</v>
      </c>
      <c r="R14" s="86">
        <v>9.7149999999999999</v>
      </c>
      <c r="S14" s="86">
        <v>9.7230000000000008</v>
      </c>
      <c r="T14" s="88">
        <f t="shared" si="6"/>
        <v>9.7253333333333334</v>
      </c>
      <c r="U14" s="88">
        <f t="shared" si="7"/>
        <v>1.167618659209107E-2</v>
      </c>
      <c r="V14" s="12">
        <f t="shared" si="8"/>
        <v>0.29848333905185187</v>
      </c>
      <c r="W14" s="90"/>
      <c r="X14" s="91"/>
      <c r="Y14" s="92"/>
      <c r="Z14" s="95"/>
      <c r="AA14" s="95"/>
      <c r="AB14" s="95"/>
    </row>
    <row r="15" spans="1:31" x14ac:dyDescent="0.45">
      <c r="A15" s="83">
        <v>24</v>
      </c>
      <c r="B15" s="86">
        <v>0.218</v>
      </c>
      <c r="C15" s="86">
        <v>0.218</v>
      </c>
      <c r="D15" s="86">
        <v>0.218</v>
      </c>
      <c r="E15" s="86">
        <f>AVERAGE(B15:D15)</f>
        <v>0.218</v>
      </c>
      <c r="F15" s="86">
        <f>_xlfn.STDEV.S(B15:D15)</f>
        <v>0</v>
      </c>
      <c r="G15" s="87">
        <v>5.5289999999999999</v>
      </c>
      <c r="H15" s="87">
        <v>5.5270000000000001</v>
      </c>
      <c r="I15" s="87">
        <v>5.5609999999999999</v>
      </c>
      <c r="J15" s="87">
        <f t="shared" si="2"/>
        <v>5.5390000000000006</v>
      </c>
      <c r="K15" s="87">
        <f t="shared" si="3"/>
        <v>1.907878402833886E-2</v>
      </c>
      <c r="L15" s="86">
        <v>5.5369999999999999</v>
      </c>
      <c r="M15" s="86">
        <v>5.5860000000000003</v>
      </c>
      <c r="N15" s="86">
        <v>5.54</v>
      </c>
      <c r="O15" s="87">
        <f t="shared" si="4"/>
        <v>5.5543333333333331</v>
      </c>
      <c r="P15" s="87">
        <f t="shared" si="5"/>
        <v>2.7465129406819541E-2</v>
      </c>
      <c r="Q15" s="86">
        <v>9.66</v>
      </c>
      <c r="R15" s="86">
        <v>9.5969999999999995</v>
      </c>
      <c r="S15" s="86">
        <v>9.6669999999999998</v>
      </c>
      <c r="T15" s="88">
        <f t="shared" si="6"/>
        <v>9.6413333333333338</v>
      </c>
      <c r="U15" s="88">
        <f t="shared" si="7"/>
        <v>3.8552993831002955E-2</v>
      </c>
      <c r="V15" s="12">
        <f t="shared" si="8"/>
        <v>0.29661998109644444</v>
      </c>
      <c r="W15" s="90"/>
      <c r="X15" s="91"/>
      <c r="Y15" s="92"/>
      <c r="Z15" s="95"/>
      <c r="AA15" s="95"/>
      <c r="AB15" s="95"/>
    </row>
    <row r="16" spans="1:31" x14ac:dyDescent="0.45">
      <c r="A16" s="83">
        <v>48</v>
      </c>
      <c r="B16" s="86">
        <v>0.217</v>
      </c>
      <c r="C16" s="86">
        <v>0.216</v>
      </c>
      <c r="D16" s="86">
        <v>0.216</v>
      </c>
      <c r="E16" s="86">
        <f t="shared" si="0"/>
        <v>0.21633333333333335</v>
      </c>
      <c r="F16" s="86">
        <f t="shared" si="1"/>
        <v>5.7735026918962634E-4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12" t="e">
        <f t="shared" si="8"/>
        <v>#DIV/0!</v>
      </c>
      <c r="W16" s="90"/>
      <c r="X16" s="91"/>
      <c r="Y16" s="92"/>
      <c r="Z16" s="95"/>
      <c r="AA16" s="95"/>
      <c r="AB16" s="95"/>
    </row>
    <row r="17" spans="1:28" x14ac:dyDescent="0.45">
      <c r="A17" s="83">
        <v>72</v>
      </c>
      <c r="B17" s="86">
        <v>0.216</v>
      </c>
      <c r="C17" s="86">
        <v>0.216</v>
      </c>
      <c r="D17" s="86">
        <v>0.216</v>
      </c>
      <c r="E17" s="86">
        <f>AVERAGE(B17:D17)</f>
        <v>0.216</v>
      </c>
      <c r="F17" s="86">
        <f>_xlfn.STDEV.S(B17:D17)</f>
        <v>0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12" t="e">
        <f t="shared" si="8"/>
        <v>#DIV/0!</v>
      </c>
      <c r="W17" s="90"/>
      <c r="X17" s="91"/>
      <c r="Y17" s="92"/>
      <c r="Z17" s="95"/>
      <c r="AA17" s="95"/>
      <c r="AB17" s="95"/>
    </row>
    <row r="18" spans="1:28" x14ac:dyDescent="0.45">
      <c r="A18" s="83">
        <v>96</v>
      </c>
      <c r="B18" s="86">
        <v>0.216</v>
      </c>
      <c r="C18" s="86">
        <v>0.216</v>
      </c>
      <c r="D18" s="86">
        <v>0.216</v>
      </c>
      <c r="E18" s="86">
        <f t="shared" si="0"/>
        <v>0.216</v>
      </c>
      <c r="F18" s="86">
        <f t="shared" si="1"/>
        <v>0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12" t="e">
        <f t="shared" si="8"/>
        <v>#DIV/0!</v>
      </c>
      <c r="W18" s="90"/>
      <c r="X18" s="91"/>
      <c r="Y18" s="92"/>
      <c r="Z18" s="95"/>
      <c r="AA18" s="95"/>
      <c r="AB18" s="95"/>
    </row>
    <row r="19" spans="1:28" x14ac:dyDescent="0.45">
      <c r="A19" s="83">
        <v>120</v>
      </c>
      <c r="B19" s="86">
        <v>0.215</v>
      </c>
      <c r="C19" s="86">
        <v>0.215</v>
      </c>
      <c r="D19" s="86">
        <v>0.214</v>
      </c>
      <c r="E19" s="86">
        <f t="shared" si="0"/>
        <v>0.21466666666666667</v>
      </c>
      <c r="F19" s="86">
        <f t="shared" si="1"/>
        <v>5.7735026918962634E-4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12" t="e">
        <f t="shared" si="8"/>
        <v>#DIV/0!</v>
      </c>
      <c r="W19" s="90"/>
      <c r="X19" s="91"/>
      <c r="Y19" s="92"/>
      <c r="Z19" s="95"/>
      <c r="AA19" s="95"/>
      <c r="AB19" s="95"/>
    </row>
    <row r="20" spans="1:28" x14ac:dyDescent="0.45">
      <c r="A20" s="83">
        <v>144</v>
      </c>
      <c r="B20" s="86">
        <v>0.214</v>
      </c>
      <c r="C20" s="86">
        <v>0.215</v>
      </c>
      <c r="D20" s="86">
        <v>0.215</v>
      </c>
      <c r="E20" s="86">
        <f t="shared" si="0"/>
        <v>0.21466666666666667</v>
      </c>
      <c r="F20" s="86">
        <f t="shared" si="1"/>
        <v>5.7735026918962634E-4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12" t="e">
        <f t="shared" si="8"/>
        <v>#DIV/0!</v>
      </c>
      <c r="W20" s="90"/>
      <c r="X20" s="91"/>
      <c r="Y20" s="92"/>
      <c r="Z20" s="95"/>
      <c r="AA20" s="95"/>
      <c r="AB20" s="95"/>
    </row>
    <row r="21" spans="1:28" x14ac:dyDescent="0.45">
      <c r="A21" s="83">
        <v>168</v>
      </c>
      <c r="B21" s="86">
        <v>0.215</v>
      </c>
      <c r="C21" s="86">
        <v>0.215</v>
      </c>
      <c r="D21" s="86">
        <v>0.214</v>
      </c>
      <c r="E21" s="86">
        <f t="shared" si="0"/>
        <v>0.21466666666666667</v>
      </c>
      <c r="F21" s="86">
        <f t="shared" si="1"/>
        <v>5.7735026918962634E-4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12" t="e">
        <f t="shared" si="8"/>
        <v>#DIV/0!</v>
      </c>
      <c r="W21" s="90"/>
      <c r="X21" s="43"/>
      <c r="Y21" s="13"/>
    </row>
    <row r="22" spans="1:28" x14ac:dyDescent="0.45"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8" x14ac:dyDescent="0.45">
      <c r="I23" s="13"/>
      <c r="J23" s="156">
        <f>(J15-J10)/J10*100</f>
        <v>-3.7922649374710278</v>
      </c>
      <c r="K23" s="156"/>
      <c r="L23" s="156"/>
      <c r="M23" s="156"/>
      <c r="N23" s="156"/>
      <c r="O23" s="156">
        <f t="shared" ref="O23:V23" si="9">(O15-O10)/O10*100</f>
        <v>-3.5984958056118064</v>
      </c>
      <c r="P23" s="156"/>
      <c r="Q23" s="156"/>
      <c r="R23" s="156"/>
      <c r="S23" s="156"/>
      <c r="T23" s="156">
        <f t="shared" si="9"/>
        <v>-5.8831185734738973</v>
      </c>
      <c r="U23" s="156"/>
      <c r="V23" s="156">
        <f t="shared" si="9"/>
        <v>-12.710635971881477</v>
      </c>
      <c r="W23" s="90"/>
      <c r="X23" s="13"/>
      <c r="Y23" s="13"/>
    </row>
    <row r="24" spans="1:28" x14ac:dyDescent="0.45">
      <c r="A24" s="5"/>
      <c r="B24" s="5"/>
      <c r="C24" s="5"/>
      <c r="D24" s="68"/>
      <c r="E24" s="35"/>
      <c r="F24" s="52"/>
      <c r="G24" s="52"/>
      <c r="H24" s="52"/>
      <c r="I24" s="68"/>
      <c r="J24" s="68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  <c r="Y24" s="68"/>
      <c r="Z24" s="5"/>
      <c r="AA24" s="5"/>
    </row>
    <row r="25" spans="1:28" x14ac:dyDescent="0.45">
      <c r="A25" s="5"/>
      <c r="B25" s="16"/>
      <c r="C25" s="16"/>
      <c r="D25" s="35"/>
      <c r="E25" s="53"/>
      <c r="F25" s="35"/>
      <c r="G25" s="35"/>
      <c r="H25" s="35"/>
      <c r="I25" s="16"/>
      <c r="J25" s="16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  <c r="Y25" s="5"/>
      <c r="Z25" s="5"/>
      <c r="AA25" s="5"/>
    </row>
    <row r="26" spans="1:28" x14ac:dyDescent="0.45">
      <c r="A26" s="5"/>
      <c r="B26" s="16"/>
      <c r="C26" s="16"/>
      <c r="D26" s="35"/>
      <c r="E26" s="35"/>
      <c r="F26" s="26"/>
      <c r="G26" s="26"/>
      <c r="H26" s="26"/>
      <c r="I26" s="10"/>
      <c r="J26" s="10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  <c r="Y26" s="5"/>
      <c r="Z26" s="5"/>
      <c r="AA26" s="5"/>
    </row>
    <row r="27" spans="1:28" x14ac:dyDescent="0.45">
      <c r="A27" s="5"/>
      <c r="B27" s="5"/>
      <c r="C27" s="5"/>
      <c r="D27" s="68"/>
      <c r="E27" s="68"/>
      <c r="F27" s="26"/>
      <c r="G27" s="26"/>
      <c r="H27" s="26"/>
      <c r="I27" s="10"/>
      <c r="J27" s="10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  <c r="Y27" s="5"/>
      <c r="Z27" s="5"/>
      <c r="AA27" s="5"/>
    </row>
    <row r="28" spans="1:28" x14ac:dyDescent="0.45">
      <c r="F28" s="10"/>
      <c r="G28" s="10"/>
      <c r="H28" s="10"/>
      <c r="I28" s="10"/>
      <c r="J28" s="10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8" x14ac:dyDescent="0.45">
      <c r="F29" s="10"/>
      <c r="G29" s="10"/>
      <c r="H29" s="10"/>
      <c r="I29" s="10"/>
      <c r="J29" s="10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  <row r="30" spans="1:28" x14ac:dyDescent="0.45">
      <c r="F30" s="10"/>
      <c r="G30" s="10"/>
      <c r="H30" s="10"/>
      <c r="I30" s="10"/>
      <c r="J30" s="10"/>
    </row>
    <row r="31" spans="1:28" x14ac:dyDescent="0.45">
      <c r="F31" s="10"/>
      <c r="G31" s="10"/>
      <c r="H31" s="10"/>
      <c r="I31" s="10"/>
      <c r="J31" s="10"/>
    </row>
    <row r="32" spans="1:28" x14ac:dyDescent="0.45">
      <c r="F32" s="10"/>
      <c r="G32" s="10"/>
      <c r="H32" s="10"/>
      <c r="I32" s="10"/>
      <c r="J32" s="10"/>
    </row>
    <row r="33" spans="6:10" x14ac:dyDescent="0.45">
      <c r="F33" s="10"/>
      <c r="G33" s="10"/>
      <c r="H33" s="10"/>
      <c r="I33" s="10"/>
      <c r="J33" s="10"/>
    </row>
    <row r="34" spans="6:10" x14ac:dyDescent="0.45">
      <c r="F34" s="10"/>
      <c r="G34" s="10"/>
      <c r="H34" s="10"/>
      <c r="I34" s="10"/>
      <c r="J34" s="10"/>
    </row>
    <row r="35" spans="6:10" x14ac:dyDescent="0.45">
      <c r="F35" s="10"/>
      <c r="G35" s="10"/>
      <c r="H35" s="10"/>
      <c r="I35" s="10"/>
      <c r="J35" s="10"/>
    </row>
    <row r="36" spans="6:10" x14ac:dyDescent="0.45">
      <c r="F36" s="10"/>
      <c r="G36" s="10"/>
      <c r="H36" s="10"/>
      <c r="I36" s="10"/>
      <c r="J36" s="10"/>
    </row>
    <row r="37" spans="6:10" x14ac:dyDescent="0.45">
      <c r="F37" s="10"/>
      <c r="G37" s="10"/>
      <c r="H37" s="10"/>
      <c r="I37" s="10"/>
      <c r="J37" s="10"/>
    </row>
    <row r="38" spans="6:10" x14ac:dyDescent="0.45">
      <c r="F38" s="10"/>
      <c r="G38" s="10"/>
      <c r="H38" s="10"/>
      <c r="I38" s="10"/>
      <c r="J38" s="10"/>
    </row>
    <row r="39" spans="6:10" x14ac:dyDescent="0.45">
      <c r="F39" s="10"/>
      <c r="G39" s="10"/>
      <c r="H39" s="10"/>
      <c r="I39" s="10"/>
      <c r="J39" s="10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500-000000000000}"/>
    <hyperlink ref="B1" location="'Calculations file'!A1" display="'Calculations file'!A1" xr:uid="{00000000-0004-0000-0500-000001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E3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3" max="23" width="19.234375" bestFit="1" customWidth="1"/>
    <col min="24" max="24" width="12.234375" bestFit="1" customWidth="1"/>
    <col min="26" max="26" width="13.23437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6" t="s">
        <v>102</v>
      </c>
      <c r="B1" s="97" t="s">
        <v>103</v>
      </c>
      <c r="C1" s="8"/>
    </row>
    <row r="2" spans="1:31" ht="14.1" x14ac:dyDescent="0.5">
      <c r="A2" s="1" t="s">
        <v>86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7" t="s">
        <v>0</v>
      </c>
      <c r="B4" s="67" t="s">
        <v>1</v>
      </c>
      <c r="C4" s="67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66" t="s">
        <v>9</v>
      </c>
      <c r="K4" s="66" t="s">
        <v>10</v>
      </c>
      <c r="L4" s="66" t="s">
        <v>11</v>
      </c>
      <c r="M4" s="66" t="s">
        <v>12</v>
      </c>
      <c r="N4" s="66" t="s">
        <v>13</v>
      </c>
      <c r="O4" s="66" t="s">
        <v>14</v>
      </c>
      <c r="P4" s="66" t="s">
        <v>15</v>
      </c>
      <c r="Q4" s="66" t="s">
        <v>16</v>
      </c>
      <c r="Z4" s="60"/>
      <c r="AA4" s="60"/>
      <c r="AB4" s="60"/>
      <c r="AC4" s="60"/>
      <c r="AD4" s="60"/>
      <c r="AE4" s="60"/>
    </row>
    <row r="5" spans="1:31" x14ac:dyDescent="0.45">
      <c r="A5" s="5" t="s">
        <v>66</v>
      </c>
      <c r="B5" s="9" t="s">
        <v>67</v>
      </c>
      <c r="C5" s="75">
        <v>0.5</v>
      </c>
      <c r="D5" s="62">
        <v>20</v>
      </c>
      <c r="E5" s="62">
        <v>26</v>
      </c>
      <c r="F5" s="5">
        <v>45</v>
      </c>
      <c r="G5" s="5">
        <v>95</v>
      </c>
      <c r="H5" s="5" t="s">
        <v>18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T5" s="5"/>
      <c r="Z5" s="20"/>
      <c r="AA5" s="58"/>
      <c r="AB5" s="58"/>
      <c r="AC5" s="58"/>
      <c r="AD5" s="58"/>
      <c r="AE5" s="58"/>
    </row>
    <row r="6" spans="1:31" ht="14.1" x14ac:dyDescent="0.5">
      <c r="L6" s="1"/>
      <c r="M6" s="1"/>
      <c r="N6" s="1"/>
      <c r="O6" s="1"/>
      <c r="P6" s="1"/>
      <c r="Q6" s="24"/>
      <c r="Z6" s="20"/>
      <c r="AA6" s="58"/>
      <c r="AB6" s="58"/>
      <c r="AC6" s="58"/>
      <c r="AD6" s="59"/>
      <c r="AE6" s="59"/>
    </row>
    <row r="7" spans="1:31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C7" s="58"/>
      <c r="AD7" s="59"/>
      <c r="AE7" s="59"/>
    </row>
    <row r="8" spans="1:31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  <c r="AC8" s="58"/>
      <c r="AD8" s="59"/>
      <c r="AE8" s="59"/>
    </row>
    <row r="9" spans="1:31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  <c r="AC9" s="58"/>
      <c r="AD9" s="59"/>
      <c r="AE9" s="59"/>
    </row>
    <row r="10" spans="1:31" x14ac:dyDescent="0.45">
      <c r="A10" s="83">
        <v>0</v>
      </c>
      <c r="B10" s="86">
        <v>0.245</v>
      </c>
      <c r="C10" s="86">
        <v>0.245</v>
      </c>
      <c r="D10" s="86">
        <v>0.246</v>
      </c>
      <c r="E10" s="86">
        <f t="shared" ref="E10:E21" si="0">AVERAGE(B10:D10)</f>
        <v>0.24533333333333332</v>
      </c>
      <c r="F10" s="86">
        <f t="shared" ref="F10:F21" si="1">_xlfn.STDEV.S(B10:D10)</f>
        <v>5.7735026918962634E-4</v>
      </c>
      <c r="G10" s="85">
        <v>5.7320000000000002</v>
      </c>
      <c r="H10" s="85">
        <v>5.7220000000000004</v>
      </c>
      <c r="I10" s="85">
        <v>5.6879999999999997</v>
      </c>
      <c r="J10" s="87">
        <f>AVERAGE(G10:I10)</f>
        <v>5.7139999999999995</v>
      </c>
      <c r="K10" s="87">
        <f>_xlfn.STDEV.S(G10:I10)</f>
        <v>2.3065125189341899E-2</v>
      </c>
      <c r="L10" s="85">
        <v>5.718</v>
      </c>
      <c r="M10" s="85">
        <v>5.7160000000000002</v>
      </c>
      <c r="N10" s="85">
        <v>5.7190000000000003</v>
      </c>
      <c r="O10" s="87">
        <f>AVERAGE(L10:N10)</f>
        <v>5.7176666666666671</v>
      </c>
      <c r="P10" s="87">
        <f>_xlfn.STDEV.S(L10:N10)</f>
        <v>1.5275252316519722E-3</v>
      </c>
      <c r="Q10" s="85">
        <v>10.215</v>
      </c>
      <c r="R10" s="85">
        <v>10.250999999999999</v>
      </c>
      <c r="S10" s="85">
        <v>10.215</v>
      </c>
      <c r="T10" s="88">
        <f>AVERAGE(Q10:S10)</f>
        <v>10.227</v>
      </c>
      <c r="U10" s="88">
        <f>_xlfn.STDEV.S(Q10:S10)</f>
        <v>2.0784609690826291E-2</v>
      </c>
      <c r="V10" s="88">
        <f>J10*O10*T10/1000</f>
        <v>0.33412373297799997</v>
      </c>
      <c r="W10" s="90"/>
      <c r="X10" s="91"/>
      <c r="Y10" s="92"/>
      <c r="Z10" s="93"/>
      <c r="AA10" s="58"/>
      <c r="AB10" s="58"/>
      <c r="AC10" s="58"/>
      <c r="AD10" s="59"/>
      <c r="AE10" s="59"/>
    </row>
    <row r="11" spans="1:31" x14ac:dyDescent="0.45">
      <c r="A11" s="83">
        <v>1.5</v>
      </c>
      <c r="B11" s="86">
        <v>0.23100000000000001</v>
      </c>
      <c r="C11" s="86">
        <v>0.23</v>
      </c>
      <c r="D11" s="86">
        <v>0.23100000000000001</v>
      </c>
      <c r="E11" s="86">
        <f t="shared" si="0"/>
        <v>0.23066666666666669</v>
      </c>
      <c r="F11" s="86">
        <f t="shared" si="1"/>
        <v>5.7735026918962634E-4</v>
      </c>
      <c r="G11" s="85">
        <v>5.6619999999999999</v>
      </c>
      <c r="H11" s="85">
        <v>5.6520000000000001</v>
      </c>
      <c r="I11" s="85">
        <v>5.68</v>
      </c>
      <c r="J11" s="87">
        <f t="shared" ref="J11:J21" si="2">AVERAGE(G11:I11)</f>
        <v>5.6646666666666663</v>
      </c>
      <c r="K11" s="87">
        <f t="shared" ref="K11:K21" si="3">_xlfn.STDEV.S(G11:I11)</f>
        <v>1.4189197769194969E-2</v>
      </c>
      <c r="L11" s="85">
        <v>5.6829999999999998</v>
      </c>
      <c r="M11" s="85">
        <v>5.6710000000000003</v>
      </c>
      <c r="N11" s="85">
        <v>5.6859999999999999</v>
      </c>
      <c r="O11" s="87">
        <f t="shared" ref="O11:O21" si="4">AVERAGE(L11:N11)</f>
        <v>5.68</v>
      </c>
      <c r="P11" s="87">
        <f t="shared" ref="P11:P21" si="5">_xlfn.STDEV.S(L11:N11)</f>
        <v>7.9372539331935693E-3</v>
      </c>
      <c r="Q11" s="85">
        <v>10.085000000000001</v>
      </c>
      <c r="R11" s="85">
        <v>10.009</v>
      </c>
      <c r="S11" s="85">
        <v>10.048999999999999</v>
      </c>
      <c r="T11" s="88">
        <f t="shared" ref="T11:T21" si="6">AVERAGE(Q11:S11)</f>
        <v>10.047666666666666</v>
      </c>
      <c r="U11" s="88">
        <f t="shared" ref="U11:U21" si="7">_xlfn.STDEV.S(Q11:S11)</f>
        <v>3.8017539811688907E-2</v>
      </c>
      <c r="V11" s="88">
        <f t="shared" ref="V11:V21" si="8">J11*O11*T11/1000</f>
        <v>0.32328675628444437</v>
      </c>
      <c r="W11" s="90"/>
      <c r="X11" s="91"/>
      <c r="Y11" s="92"/>
      <c r="Z11" s="94"/>
      <c r="AA11" s="59"/>
      <c r="AB11" s="58"/>
      <c r="AC11" s="58"/>
      <c r="AD11" s="58"/>
      <c r="AE11" s="58"/>
    </row>
    <row r="12" spans="1:31" x14ac:dyDescent="0.45">
      <c r="A12" s="83">
        <v>3</v>
      </c>
      <c r="B12" s="86">
        <v>0.23300000000000001</v>
      </c>
      <c r="C12" s="86">
        <v>0.23300000000000001</v>
      </c>
      <c r="D12" s="86">
        <v>0.23300000000000001</v>
      </c>
      <c r="E12" s="86">
        <f t="shared" si="0"/>
        <v>0.23300000000000001</v>
      </c>
      <c r="F12" s="86">
        <f t="shared" si="1"/>
        <v>0</v>
      </c>
      <c r="G12" s="85">
        <v>5.673</v>
      </c>
      <c r="H12" s="85">
        <v>5.6639999999999997</v>
      </c>
      <c r="I12" s="85">
        <v>5.6920000000000002</v>
      </c>
      <c r="J12" s="87">
        <f t="shared" si="2"/>
        <v>5.676333333333333</v>
      </c>
      <c r="K12" s="87">
        <f t="shared" si="3"/>
        <v>1.4294521094927928E-2</v>
      </c>
      <c r="L12" s="85">
        <v>5.673</v>
      </c>
      <c r="M12" s="85">
        <v>5.6829999999999998</v>
      </c>
      <c r="N12" s="85">
        <v>5.6580000000000004</v>
      </c>
      <c r="O12" s="87">
        <f t="shared" si="4"/>
        <v>5.6713333333333331</v>
      </c>
      <c r="P12" s="87">
        <f t="shared" si="5"/>
        <v>1.2583057392117647E-2</v>
      </c>
      <c r="Q12" s="85">
        <v>10.028</v>
      </c>
      <c r="R12" s="85">
        <v>9.9670000000000005</v>
      </c>
      <c r="S12" s="85">
        <v>9.9779999999999998</v>
      </c>
      <c r="T12" s="88">
        <f t="shared" si="6"/>
        <v>9.9909999999999997</v>
      </c>
      <c r="U12" s="88">
        <f t="shared" si="7"/>
        <v>3.2511536414017835E-2</v>
      </c>
      <c r="V12" s="88">
        <f t="shared" si="8"/>
        <v>0.32163405303844445</v>
      </c>
      <c r="W12" s="90"/>
      <c r="X12" s="91"/>
      <c r="Y12" s="92"/>
      <c r="Z12" s="94"/>
      <c r="AA12" s="57"/>
      <c r="AB12" s="57"/>
      <c r="AC12" s="57"/>
      <c r="AD12" s="57"/>
      <c r="AE12" s="57"/>
    </row>
    <row r="13" spans="1:31" x14ac:dyDescent="0.45">
      <c r="A13" s="83">
        <v>4.5</v>
      </c>
      <c r="B13" s="86">
        <v>0.222</v>
      </c>
      <c r="C13" s="86">
        <v>0.221</v>
      </c>
      <c r="D13" s="86">
        <v>0.221</v>
      </c>
      <c r="E13" s="86">
        <f t="shared" si="0"/>
        <v>0.22133333333333335</v>
      </c>
      <c r="F13" s="86">
        <f t="shared" si="1"/>
        <v>5.7735026918962634E-4</v>
      </c>
      <c r="G13" s="85">
        <v>5.5720000000000001</v>
      </c>
      <c r="H13" s="85">
        <v>5.56</v>
      </c>
      <c r="I13" s="85">
        <v>5.5629999999999997</v>
      </c>
      <c r="J13" s="87">
        <f t="shared" si="2"/>
        <v>5.5650000000000004</v>
      </c>
      <c r="K13" s="87">
        <f t="shared" si="3"/>
        <v>6.244997998398635E-3</v>
      </c>
      <c r="L13" s="85">
        <v>5.6</v>
      </c>
      <c r="M13" s="85">
        <v>5.5910000000000002</v>
      </c>
      <c r="N13" s="85">
        <v>5.5720000000000001</v>
      </c>
      <c r="O13" s="87">
        <f t="shared" si="4"/>
        <v>5.5876666666666663</v>
      </c>
      <c r="P13" s="87">
        <f t="shared" si="5"/>
        <v>1.4294521094927546E-2</v>
      </c>
      <c r="Q13" s="85">
        <v>9.67</v>
      </c>
      <c r="R13" s="85">
        <v>9.6720000000000006</v>
      </c>
      <c r="S13" s="85">
        <v>9.6839999999999993</v>
      </c>
      <c r="T13" s="88">
        <f t="shared" si="6"/>
        <v>9.6753333333333327</v>
      </c>
      <c r="U13" s="88">
        <f t="shared" si="7"/>
        <v>7.5718777943998439E-3</v>
      </c>
      <c r="V13" s="88">
        <f t="shared" si="8"/>
        <v>0.30085802149666663</v>
      </c>
      <c r="W13" s="90"/>
      <c r="X13" s="91"/>
      <c r="Y13" s="92"/>
      <c r="Z13" s="94"/>
      <c r="AA13" s="57"/>
      <c r="AB13" s="57"/>
      <c r="AC13" s="57"/>
      <c r="AD13" s="57"/>
      <c r="AE13" s="57"/>
    </row>
    <row r="14" spans="1:31" x14ac:dyDescent="0.45">
      <c r="A14" s="83">
        <v>6</v>
      </c>
      <c r="B14" s="86">
        <v>0.22</v>
      </c>
      <c r="C14" s="86">
        <v>0.221</v>
      </c>
      <c r="D14" s="86">
        <v>0.221</v>
      </c>
      <c r="E14" s="86">
        <f t="shared" si="0"/>
        <v>0.22066666666666668</v>
      </c>
      <c r="F14" s="86">
        <f t="shared" si="1"/>
        <v>5.7735026918962634E-4</v>
      </c>
      <c r="G14" s="87">
        <v>5.5529999999999999</v>
      </c>
      <c r="H14" s="87">
        <v>5.52</v>
      </c>
      <c r="I14" s="87">
        <v>5.5229999999999997</v>
      </c>
      <c r="J14" s="87">
        <f t="shared" si="2"/>
        <v>5.532</v>
      </c>
      <c r="K14" s="87">
        <f t="shared" si="3"/>
        <v>1.8248287590894838E-2</v>
      </c>
      <c r="L14" s="86">
        <v>5.5979999999999999</v>
      </c>
      <c r="M14" s="86">
        <v>5.5640000000000001</v>
      </c>
      <c r="N14" s="86">
        <v>5.5650000000000004</v>
      </c>
      <c r="O14" s="87">
        <f t="shared" si="4"/>
        <v>5.5756666666666668</v>
      </c>
      <c r="P14" s="87">
        <f t="shared" si="5"/>
        <v>1.9347695814575065E-2</v>
      </c>
      <c r="Q14" s="86">
        <v>9.6370000000000005</v>
      </c>
      <c r="R14" s="86">
        <v>9.6760000000000002</v>
      </c>
      <c r="S14" s="86">
        <v>9.6609999999999996</v>
      </c>
      <c r="T14" s="88">
        <f t="shared" si="6"/>
        <v>9.6580000000000013</v>
      </c>
      <c r="U14" s="88">
        <f t="shared" si="7"/>
        <v>1.9672315572905798E-2</v>
      </c>
      <c r="V14" s="88">
        <f t="shared" si="8"/>
        <v>0.29789703090400005</v>
      </c>
      <c r="W14" s="90"/>
      <c r="X14" s="91"/>
      <c r="Y14" s="92"/>
      <c r="Z14" s="95"/>
    </row>
    <row r="15" spans="1:31" x14ac:dyDescent="0.45">
      <c r="A15" s="83">
        <v>24</v>
      </c>
      <c r="B15" s="86">
        <v>0.221</v>
      </c>
      <c r="C15" s="86">
        <v>0.221</v>
      </c>
      <c r="D15" s="86">
        <v>0.221</v>
      </c>
      <c r="E15" s="86">
        <f t="shared" si="0"/>
        <v>0.221</v>
      </c>
      <c r="F15" s="86">
        <f t="shared" si="1"/>
        <v>0</v>
      </c>
      <c r="G15" s="87">
        <v>5.524</v>
      </c>
      <c r="H15" s="87">
        <v>5.5250000000000004</v>
      </c>
      <c r="I15" s="87">
        <v>5.5549999999999997</v>
      </c>
      <c r="J15" s="87">
        <f t="shared" si="2"/>
        <v>5.5346666666666664</v>
      </c>
      <c r="K15" s="87">
        <f t="shared" si="3"/>
        <v>1.7616280348964813E-2</v>
      </c>
      <c r="L15" s="86">
        <v>5.516</v>
      </c>
      <c r="M15" s="86">
        <v>5.5330000000000004</v>
      </c>
      <c r="N15" s="86">
        <v>5.5270000000000001</v>
      </c>
      <c r="O15" s="87">
        <f t="shared" si="4"/>
        <v>5.5253333333333332</v>
      </c>
      <c r="P15" s="87">
        <f t="shared" si="5"/>
        <v>8.6216781042518752E-3</v>
      </c>
      <c r="Q15" s="86">
        <v>9.6669999999999998</v>
      </c>
      <c r="R15" s="86">
        <v>9.6780000000000008</v>
      </c>
      <c r="S15" s="86">
        <v>9.7219999999999995</v>
      </c>
      <c r="T15" s="88">
        <f t="shared" si="6"/>
        <v>9.6890000000000001</v>
      </c>
      <c r="U15" s="88">
        <f t="shared" si="7"/>
        <v>2.9103264421710143E-2</v>
      </c>
      <c r="V15" s="88">
        <f t="shared" si="8"/>
        <v>0.29629812909511111</v>
      </c>
      <c r="W15" s="90"/>
      <c r="X15" s="91"/>
      <c r="Y15" s="92"/>
      <c r="Z15" s="95"/>
    </row>
    <row r="16" spans="1:31" x14ac:dyDescent="0.45">
      <c r="A16" s="83">
        <v>48</v>
      </c>
      <c r="B16" s="86">
        <v>0.217</v>
      </c>
      <c r="C16" s="86">
        <v>0.217</v>
      </c>
      <c r="D16" s="86">
        <v>0.217</v>
      </c>
      <c r="E16" s="86">
        <f t="shared" si="0"/>
        <v>0.217</v>
      </c>
      <c r="F16" s="86">
        <f t="shared" si="1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7" x14ac:dyDescent="0.45">
      <c r="A17" s="83">
        <v>72</v>
      </c>
      <c r="B17" s="86">
        <v>0.215</v>
      </c>
      <c r="C17" s="86">
        <v>0.216</v>
      </c>
      <c r="D17" s="86">
        <v>0.216</v>
      </c>
      <c r="E17" s="86">
        <f t="shared" si="0"/>
        <v>0.21566666666666667</v>
      </c>
      <c r="F17" s="86">
        <f t="shared" si="1"/>
        <v>5.7735026918962634E-4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7" x14ac:dyDescent="0.45">
      <c r="A18" s="83">
        <v>96</v>
      </c>
      <c r="B18" s="86">
        <v>0.216</v>
      </c>
      <c r="C18" s="86">
        <v>0.216</v>
      </c>
      <c r="D18" s="86">
        <v>0.216</v>
      </c>
      <c r="E18" s="86">
        <f t="shared" si="0"/>
        <v>0.216</v>
      </c>
      <c r="F18" s="86">
        <f t="shared" si="1"/>
        <v>0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7" x14ac:dyDescent="0.45">
      <c r="A19" s="83">
        <v>120</v>
      </c>
      <c r="B19" s="86">
        <v>0.215</v>
      </c>
      <c r="C19" s="86">
        <v>0.215</v>
      </c>
      <c r="D19" s="86">
        <v>0.214</v>
      </c>
      <c r="E19" s="86">
        <f t="shared" si="0"/>
        <v>0.21466666666666667</v>
      </c>
      <c r="F19" s="86">
        <f t="shared" si="1"/>
        <v>5.7735026918962634E-4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7" x14ac:dyDescent="0.45">
      <c r="A20" s="83">
        <v>144</v>
      </c>
      <c r="B20" s="86">
        <v>0.216</v>
      </c>
      <c r="C20" s="86">
        <v>0.216</v>
      </c>
      <c r="D20" s="86">
        <v>0.216</v>
      </c>
      <c r="E20" s="86">
        <f t="shared" si="0"/>
        <v>0.216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7" x14ac:dyDescent="0.45">
      <c r="A21" s="83">
        <v>168</v>
      </c>
      <c r="B21" s="86">
        <v>0.216</v>
      </c>
      <c r="C21" s="86">
        <v>0.216</v>
      </c>
      <c r="D21" s="86">
        <v>0.216</v>
      </c>
      <c r="E21" s="86">
        <f t="shared" si="0"/>
        <v>0.216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7" x14ac:dyDescent="0.45"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7" x14ac:dyDescent="0.45">
      <c r="I23" s="13"/>
      <c r="J23" s="156">
        <f>(J15-J10)/J10*100</f>
        <v>-3.1384902578462222</v>
      </c>
      <c r="K23" s="156"/>
      <c r="L23" s="156"/>
      <c r="M23" s="156"/>
      <c r="N23" s="156"/>
      <c r="O23" s="156">
        <f t="shared" ref="O23:V23" si="9">(O15-O10)/O10*100</f>
        <v>-3.3638430595231252</v>
      </c>
      <c r="P23" s="156"/>
      <c r="Q23" s="156"/>
      <c r="R23" s="156"/>
      <c r="S23" s="156"/>
      <c r="T23" s="156">
        <f t="shared" si="9"/>
        <v>-5.2605847267038257</v>
      </c>
      <c r="U23" s="156"/>
      <c r="V23" s="156">
        <f t="shared" si="9"/>
        <v>-11.32083720774766</v>
      </c>
      <c r="W23" s="90"/>
      <c r="X23" s="13"/>
      <c r="Y23" s="13"/>
    </row>
    <row r="24" spans="1:27" x14ac:dyDescent="0.45">
      <c r="A24" s="5"/>
      <c r="B24" s="5"/>
      <c r="C24" s="5"/>
      <c r="D24" s="68"/>
      <c r="E24" s="35"/>
      <c r="F24" s="52"/>
      <c r="G24" s="52"/>
      <c r="H24" s="52"/>
      <c r="I24" s="68"/>
      <c r="J24" s="68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  <c r="Y24" s="68"/>
      <c r="Z24" s="5"/>
      <c r="AA24" s="5"/>
    </row>
    <row r="25" spans="1:27" x14ac:dyDescent="0.45">
      <c r="A25" s="5"/>
      <c r="B25" s="16"/>
      <c r="C25" s="16"/>
      <c r="D25" s="35"/>
      <c r="E25" s="53"/>
      <c r="F25" s="35"/>
      <c r="G25" s="35"/>
      <c r="H25" s="35"/>
      <c r="I25" s="16"/>
      <c r="J25" s="16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  <c r="Y25" s="5"/>
      <c r="Z25" s="5"/>
      <c r="AA25" s="5"/>
    </row>
    <row r="26" spans="1:27" x14ac:dyDescent="0.45">
      <c r="A26" s="5"/>
      <c r="B26" s="16"/>
      <c r="C26" s="16"/>
      <c r="D26" s="35"/>
      <c r="E26" s="35"/>
      <c r="F26" s="26"/>
      <c r="G26" s="26"/>
      <c r="H26" s="26"/>
      <c r="I26" s="10"/>
      <c r="J26" s="10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  <c r="Y26" s="5"/>
      <c r="Z26" s="5"/>
      <c r="AA26" s="5"/>
    </row>
    <row r="27" spans="1:27" x14ac:dyDescent="0.45">
      <c r="A27" s="5"/>
      <c r="B27" s="5"/>
      <c r="C27" s="5"/>
      <c r="D27" s="68"/>
      <c r="E27" s="68"/>
      <c r="F27" s="26"/>
      <c r="G27" s="26"/>
      <c r="H27" s="26"/>
      <c r="I27" s="10"/>
      <c r="J27" s="10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  <c r="Y27" s="5"/>
      <c r="Z27" s="5"/>
      <c r="AA27" s="5"/>
    </row>
    <row r="28" spans="1:27" x14ac:dyDescent="0.45">
      <c r="F28" s="10"/>
      <c r="G28" s="10"/>
      <c r="H28" s="10"/>
      <c r="I28" s="10"/>
      <c r="J28" s="10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7" x14ac:dyDescent="0.45">
      <c r="F29" s="10"/>
      <c r="G29" s="10"/>
      <c r="H29" s="10"/>
      <c r="I29" s="10"/>
      <c r="J29" s="10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  <row r="30" spans="1:27" x14ac:dyDescent="0.45">
      <c r="F30" s="10"/>
      <c r="G30" s="10"/>
      <c r="H30" s="10"/>
      <c r="I30" s="10"/>
      <c r="J30" s="10"/>
    </row>
    <row r="31" spans="1:27" x14ac:dyDescent="0.45">
      <c r="F31" s="10"/>
      <c r="G31" s="10"/>
      <c r="H31" s="10"/>
      <c r="I31" s="10"/>
      <c r="J31" s="10"/>
    </row>
    <row r="32" spans="1:27" x14ac:dyDescent="0.45">
      <c r="F32" s="10"/>
      <c r="G32" s="10"/>
      <c r="H32" s="10"/>
      <c r="I32" s="10"/>
      <c r="J32" s="10"/>
    </row>
    <row r="33" spans="6:10" x14ac:dyDescent="0.45">
      <c r="F33" s="10"/>
      <c r="G33" s="10"/>
      <c r="H33" s="10"/>
      <c r="I33" s="10"/>
      <c r="J33" s="10"/>
    </row>
    <row r="34" spans="6:10" x14ac:dyDescent="0.45">
      <c r="F34" s="10"/>
      <c r="G34" s="10"/>
      <c r="H34" s="10"/>
      <c r="I34" s="10"/>
      <c r="J34" s="10"/>
    </row>
    <row r="35" spans="6:10" x14ac:dyDescent="0.45">
      <c r="F35" s="10"/>
      <c r="G35" s="10"/>
      <c r="H35" s="10"/>
      <c r="I35" s="10"/>
      <c r="J35" s="10"/>
    </row>
    <row r="36" spans="6:10" x14ac:dyDescent="0.45">
      <c r="F36" s="10"/>
      <c r="G36" s="10"/>
      <c r="H36" s="10"/>
      <c r="I36" s="10"/>
      <c r="J36" s="10"/>
    </row>
    <row r="37" spans="6:10" x14ac:dyDescent="0.45">
      <c r="F37" s="10"/>
      <c r="G37" s="10"/>
      <c r="H37" s="10"/>
      <c r="I37" s="10"/>
      <c r="J37" s="10"/>
    </row>
    <row r="38" spans="6:10" x14ac:dyDescent="0.45">
      <c r="F38" s="10"/>
      <c r="G38" s="10"/>
      <c r="H38" s="10"/>
      <c r="I38" s="10"/>
      <c r="J38" s="10"/>
    </row>
    <row r="39" spans="6:10" x14ac:dyDescent="0.45">
      <c r="F39" s="10"/>
      <c r="G39" s="10"/>
      <c r="H39" s="10"/>
      <c r="I39" s="10"/>
      <c r="J39" s="10"/>
    </row>
  </sheetData>
  <mergeCells count="6">
    <mergeCell ref="X7:Z7"/>
    <mergeCell ref="G8:K8"/>
    <mergeCell ref="L8:P8"/>
    <mergeCell ref="Q8:U8"/>
    <mergeCell ref="B8:F8"/>
    <mergeCell ref="A7:V7"/>
  </mergeCells>
  <hyperlinks>
    <hyperlink ref="A1" location="'Sample List'!A1" display="'Sample List'!A1" xr:uid="{00000000-0004-0000-0600-000000000000}"/>
    <hyperlink ref="B1" location="'Calculations file'!A1" display="'Calculations file'!A1" xr:uid="{00000000-0004-0000-0600-000001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E3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6" t="s">
        <v>102</v>
      </c>
      <c r="B1" s="97" t="s">
        <v>103</v>
      </c>
      <c r="C1" s="8"/>
    </row>
    <row r="2" spans="1:31" ht="14.1" x14ac:dyDescent="0.5">
      <c r="A2" s="1" t="s">
        <v>83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72" t="s">
        <v>0</v>
      </c>
      <c r="B4" s="72" t="s">
        <v>1</v>
      </c>
      <c r="C4" s="72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  <c r="O4" s="69" t="s">
        <v>14</v>
      </c>
      <c r="P4" s="69" t="s">
        <v>15</v>
      </c>
      <c r="Q4" s="69" t="s">
        <v>16</v>
      </c>
      <c r="Z4" s="60"/>
      <c r="AA4" s="60"/>
      <c r="AB4" s="60"/>
      <c r="AC4" s="60"/>
      <c r="AD4" s="60"/>
      <c r="AE4" s="60"/>
    </row>
    <row r="5" spans="1:31" x14ac:dyDescent="0.45">
      <c r="A5" s="5" t="s">
        <v>17</v>
      </c>
      <c r="B5" s="9" t="s">
        <v>67</v>
      </c>
      <c r="C5" s="75">
        <v>0.375</v>
      </c>
      <c r="D5" s="62">
        <v>20</v>
      </c>
      <c r="E5" s="62">
        <v>26</v>
      </c>
      <c r="F5" s="5">
        <v>37</v>
      </c>
      <c r="G5" s="5">
        <v>100</v>
      </c>
      <c r="H5" s="5" t="s">
        <v>18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T5" s="5"/>
      <c r="Z5" s="20"/>
      <c r="AA5" s="58"/>
      <c r="AB5" s="58"/>
      <c r="AC5" s="58"/>
      <c r="AD5" s="58"/>
      <c r="AE5" s="58"/>
    </row>
    <row r="6" spans="1:31" ht="14.1" x14ac:dyDescent="0.5">
      <c r="L6" s="1"/>
      <c r="M6" s="1"/>
      <c r="N6" s="1"/>
      <c r="O6" s="1"/>
      <c r="P6" s="1"/>
      <c r="Q6" s="24"/>
      <c r="Z6" s="20"/>
      <c r="AA6" s="58"/>
      <c r="AB6" s="58"/>
      <c r="AC6" s="58"/>
      <c r="AD6" s="59"/>
      <c r="AE6" s="59"/>
    </row>
    <row r="7" spans="1:31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A7" s="15"/>
      <c r="AC7" s="58"/>
      <c r="AD7" s="59"/>
      <c r="AE7" s="59"/>
    </row>
    <row r="8" spans="1:31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  <c r="AA8" s="25"/>
      <c r="AC8" s="58"/>
      <c r="AD8" s="59"/>
      <c r="AE8" s="59"/>
    </row>
    <row r="9" spans="1:31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  <c r="AA9" s="74"/>
      <c r="AC9" s="58"/>
      <c r="AD9" s="59"/>
      <c r="AE9" s="59"/>
    </row>
    <row r="10" spans="1:31" x14ac:dyDescent="0.45">
      <c r="A10" s="83">
        <v>0</v>
      </c>
      <c r="B10" s="86">
        <v>0.248</v>
      </c>
      <c r="C10" s="86">
        <v>0.248</v>
      </c>
      <c r="D10" s="86">
        <v>0.247</v>
      </c>
      <c r="E10" s="86">
        <f t="shared" ref="E10:E21" si="0">AVERAGE(B10:D10)</f>
        <v>0.24766666666666667</v>
      </c>
      <c r="F10" s="86">
        <f t="shared" ref="F10:F21" si="1">_xlfn.STDEV.S(B10:D10)</f>
        <v>5.7735026918962634E-4</v>
      </c>
      <c r="G10" s="85">
        <v>5.86</v>
      </c>
      <c r="H10" s="85">
        <v>5.766</v>
      </c>
      <c r="I10" s="85">
        <v>5.7690000000000001</v>
      </c>
      <c r="J10" s="87">
        <f>AVERAGE(G10:I10)</f>
        <v>5.7983333333333347</v>
      </c>
      <c r="K10" s="87">
        <f>_xlfn.STDEV.S(G10:I10)</f>
        <v>5.3425961229849189E-2</v>
      </c>
      <c r="L10" s="85">
        <v>5.81</v>
      </c>
      <c r="M10" s="85">
        <v>5.8159999999999998</v>
      </c>
      <c r="N10" s="85">
        <v>5.8230000000000004</v>
      </c>
      <c r="O10" s="87">
        <f>AVERAGE(L10:N10)</f>
        <v>5.8163333333333327</v>
      </c>
      <c r="P10" s="87">
        <f>_xlfn.STDEV.S(L10:N10)</f>
        <v>6.5064070986481102E-3</v>
      </c>
      <c r="Q10" s="85">
        <v>10.335000000000001</v>
      </c>
      <c r="R10" s="85">
        <v>10.343999999999999</v>
      </c>
      <c r="S10" s="85">
        <v>10.351000000000001</v>
      </c>
      <c r="T10" s="88">
        <f>AVERAGE(Q10:S10)</f>
        <v>10.343333333333334</v>
      </c>
      <c r="U10" s="88">
        <f>_xlfn.STDEV.S(Q10:S10)</f>
        <v>8.0208062770105899E-3</v>
      </c>
      <c r="V10" s="88">
        <f>J10*O10*T10/1000</f>
        <v>0.34882932465370375</v>
      </c>
      <c r="W10" s="90"/>
      <c r="X10" s="91"/>
      <c r="Y10" s="92"/>
      <c r="Z10" s="93"/>
      <c r="AA10" s="58"/>
      <c r="AB10" s="58"/>
      <c r="AC10" s="58"/>
      <c r="AD10" s="59"/>
      <c r="AE10" s="59"/>
    </row>
    <row r="11" spans="1:31" x14ac:dyDescent="0.45">
      <c r="A11" s="83">
        <v>1.5</v>
      </c>
      <c r="B11" s="86">
        <v>0.23899999999999999</v>
      </c>
      <c r="C11" s="86">
        <v>0.23899999999999999</v>
      </c>
      <c r="D11" s="86">
        <v>0.23799999999999999</v>
      </c>
      <c r="E11" s="86">
        <f t="shared" si="0"/>
        <v>0.23866666666666667</v>
      </c>
      <c r="F11" s="86">
        <f t="shared" si="1"/>
        <v>5.7735026918962634E-4</v>
      </c>
      <c r="G11" s="85">
        <v>5.6829999999999998</v>
      </c>
      <c r="H11" s="85">
        <v>5.6790000000000003</v>
      </c>
      <c r="I11" s="85">
        <v>5.6840000000000002</v>
      </c>
      <c r="J11" s="87">
        <f t="shared" ref="J11:J21" si="2">AVERAGE(G11:I11)</f>
        <v>5.6819999999999995</v>
      </c>
      <c r="K11" s="87">
        <f t="shared" ref="K11:K21" si="3">_xlfn.STDEV.S(G11:I11)</f>
        <v>2.6457513110644672E-3</v>
      </c>
      <c r="L11" s="85">
        <v>5.7110000000000003</v>
      </c>
      <c r="M11" s="85">
        <v>5.673</v>
      </c>
      <c r="N11" s="85">
        <v>5.694</v>
      </c>
      <c r="O11" s="87">
        <f t="shared" ref="O11:O21" si="4">AVERAGE(L11:N11)</f>
        <v>5.6926666666666668</v>
      </c>
      <c r="P11" s="87">
        <f t="shared" ref="P11:P21" si="5">_xlfn.STDEV.S(L11:N11)</f>
        <v>1.90350553803591E-2</v>
      </c>
      <c r="Q11" s="85">
        <v>10.148999999999999</v>
      </c>
      <c r="R11" s="85">
        <v>10.135</v>
      </c>
      <c r="S11" s="85">
        <v>10.143000000000001</v>
      </c>
      <c r="T11" s="88">
        <f t="shared" ref="T11:T21" si="6">AVERAGE(Q11:S11)</f>
        <v>10.142333333333333</v>
      </c>
      <c r="U11" s="88">
        <f t="shared" ref="U11:U21" si="7">_xlfn.STDEV.S(Q11:S11)</f>
        <v>7.0237691685682245E-3</v>
      </c>
      <c r="V11" s="88">
        <f t="shared" ref="V11:V21" si="8">J11*O11*T11/1000</f>
        <v>0.32806119585466664</v>
      </c>
      <c r="W11" s="90"/>
      <c r="X11" s="91"/>
      <c r="Y11" s="92"/>
      <c r="Z11" s="94"/>
      <c r="AA11" s="59"/>
      <c r="AB11" s="58"/>
      <c r="AC11" s="58"/>
      <c r="AD11" s="58"/>
      <c r="AE11" s="58"/>
    </row>
    <row r="12" spans="1:31" x14ac:dyDescent="0.45">
      <c r="A12" s="83">
        <v>3</v>
      </c>
      <c r="B12" s="86">
        <v>0.24</v>
      </c>
      <c r="C12" s="86">
        <v>0.23899999999999999</v>
      </c>
      <c r="D12" s="86">
        <v>0.24</v>
      </c>
      <c r="E12" s="86">
        <f t="shared" si="0"/>
        <v>0.23966666666666667</v>
      </c>
      <c r="F12" s="86">
        <f t="shared" si="1"/>
        <v>5.7735026918962634E-4</v>
      </c>
      <c r="G12" s="85">
        <v>5.641</v>
      </c>
      <c r="H12" s="85">
        <v>5.6280000000000001</v>
      </c>
      <c r="I12" s="85">
        <v>5.6280000000000001</v>
      </c>
      <c r="J12" s="87">
        <f t="shared" si="2"/>
        <v>5.6323333333333325</v>
      </c>
      <c r="K12" s="87">
        <f t="shared" si="3"/>
        <v>7.5055534994650768E-3</v>
      </c>
      <c r="L12" s="85">
        <v>5.6909999999999998</v>
      </c>
      <c r="M12" s="85">
        <v>5.6660000000000004</v>
      </c>
      <c r="N12" s="85">
        <v>5.6909999999999998</v>
      </c>
      <c r="O12" s="87">
        <f t="shared" si="4"/>
        <v>5.6826666666666661</v>
      </c>
      <c r="P12" s="87">
        <f t="shared" si="5"/>
        <v>1.4433756729740335E-2</v>
      </c>
      <c r="Q12" s="85">
        <v>10.021000000000001</v>
      </c>
      <c r="R12" s="85">
        <v>10.042999999999999</v>
      </c>
      <c r="S12" s="85">
        <v>10.053000000000001</v>
      </c>
      <c r="T12" s="88">
        <f t="shared" si="6"/>
        <v>10.039</v>
      </c>
      <c r="U12" s="88">
        <f t="shared" si="7"/>
        <v>1.6370705543744726E-2</v>
      </c>
      <c r="V12" s="88">
        <f t="shared" si="8"/>
        <v>0.32131498913155543</v>
      </c>
      <c r="W12" s="90"/>
      <c r="X12" s="91"/>
      <c r="Y12" s="92"/>
      <c r="Z12" s="94"/>
      <c r="AA12" s="57"/>
      <c r="AB12" s="57"/>
      <c r="AC12" s="57"/>
      <c r="AD12" s="57"/>
      <c r="AE12" s="57"/>
    </row>
    <row r="13" spans="1:31" x14ac:dyDescent="0.45">
      <c r="A13" s="83">
        <v>4.5</v>
      </c>
      <c r="B13" s="86">
        <v>0.23799999999999999</v>
      </c>
      <c r="C13" s="86">
        <v>0.23799999999999999</v>
      </c>
      <c r="D13" s="86">
        <v>0.23799999999999999</v>
      </c>
      <c r="E13" s="86">
        <f t="shared" si="0"/>
        <v>0.23799999999999999</v>
      </c>
      <c r="F13" s="86">
        <f t="shared" si="1"/>
        <v>0</v>
      </c>
      <c r="G13" s="85">
        <v>5.6849999999999996</v>
      </c>
      <c r="H13" s="85">
        <v>5.6539999999999999</v>
      </c>
      <c r="I13" s="85">
        <v>5.681</v>
      </c>
      <c r="J13" s="87">
        <f t="shared" si="2"/>
        <v>5.6733333333333329</v>
      </c>
      <c r="K13" s="87">
        <f t="shared" si="3"/>
        <v>1.6862186493255577E-2</v>
      </c>
      <c r="L13" s="85">
        <v>5.673</v>
      </c>
      <c r="M13" s="85">
        <v>5.6710000000000003</v>
      </c>
      <c r="N13" s="85">
        <v>5.6660000000000004</v>
      </c>
      <c r="O13" s="87">
        <f t="shared" si="4"/>
        <v>5.6700000000000008</v>
      </c>
      <c r="P13" s="87">
        <f t="shared" si="5"/>
        <v>3.6055512754638386E-3</v>
      </c>
      <c r="Q13" s="85">
        <v>10.039999999999999</v>
      </c>
      <c r="R13" s="85">
        <v>10.032999999999999</v>
      </c>
      <c r="S13" s="85">
        <v>10.031000000000001</v>
      </c>
      <c r="T13" s="88">
        <f t="shared" si="6"/>
        <v>10.034666666666666</v>
      </c>
      <c r="U13" s="88">
        <f t="shared" si="7"/>
        <v>4.7258156262519942E-3</v>
      </c>
      <c r="V13" s="88">
        <f t="shared" si="8"/>
        <v>0.32279315040000001</v>
      </c>
      <c r="W13" s="90"/>
      <c r="X13" s="91"/>
      <c r="Y13" s="92"/>
      <c r="Z13" s="94"/>
      <c r="AA13" s="57"/>
      <c r="AB13" s="57"/>
      <c r="AC13" s="57"/>
      <c r="AD13" s="57"/>
      <c r="AE13" s="57"/>
    </row>
    <row r="14" spans="1:31" x14ac:dyDescent="0.45">
      <c r="A14" s="83">
        <v>6</v>
      </c>
      <c r="B14" s="86">
        <v>0.23799999999999999</v>
      </c>
      <c r="C14" s="86">
        <v>0.23799999999999999</v>
      </c>
      <c r="D14" s="86">
        <v>0.23799999999999999</v>
      </c>
      <c r="E14" s="86">
        <f t="shared" si="0"/>
        <v>0.23799999999999999</v>
      </c>
      <c r="F14" s="86">
        <f t="shared" si="1"/>
        <v>0</v>
      </c>
      <c r="G14" s="87">
        <v>5.5860000000000003</v>
      </c>
      <c r="H14" s="87">
        <v>5.5860000000000003</v>
      </c>
      <c r="I14" s="87">
        <v>5.6139999999999999</v>
      </c>
      <c r="J14" s="87">
        <f t="shared" si="2"/>
        <v>5.5953333333333335</v>
      </c>
      <c r="K14" s="87">
        <f t="shared" si="3"/>
        <v>1.6165807537309278E-2</v>
      </c>
      <c r="L14" s="86">
        <v>5.641</v>
      </c>
      <c r="M14" s="86">
        <v>5.681</v>
      </c>
      <c r="N14" s="86">
        <v>5.6689999999999996</v>
      </c>
      <c r="O14" s="87">
        <f t="shared" si="4"/>
        <v>5.6636666666666668</v>
      </c>
      <c r="P14" s="87">
        <f t="shared" si="5"/>
        <v>2.0526405757787497E-2</v>
      </c>
      <c r="Q14" s="86">
        <v>10.099</v>
      </c>
      <c r="R14" s="86">
        <v>10.113</v>
      </c>
      <c r="S14" s="86">
        <v>10.038</v>
      </c>
      <c r="T14" s="88">
        <f t="shared" si="6"/>
        <v>10.083333333333334</v>
      </c>
      <c r="U14" s="88">
        <f t="shared" si="7"/>
        <v>3.9878983604566848E-2</v>
      </c>
      <c r="V14" s="88">
        <f t="shared" si="8"/>
        <v>0.31954187079629631</v>
      </c>
      <c r="W14" s="90"/>
      <c r="X14" s="91"/>
      <c r="Y14" s="92"/>
      <c r="Z14" s="95"/>
    </row>
    <row r="15" spans="1:31" x14ac:dyDescent="0.45">
      <c r="A15" s="83">
        <v>24</v>
      </c>
      <c r="B15" s="86">
        <v>0.23499999999999999</v>
      </c>
      <c r="C15" s="86">
        <v>0.23400000000000001</v>
      </c>
      <c r="D15" s="86">
        <v>0.23400000000000001</v>
      </c>
      <c r="E15" s="86">
        <f t="shared" si="0"/>
        <v>0.23433333333333331</v>
      </c>
      <c r="F15" s="86">
        <f t="shared" si="1"/>
        <v>5.7735026918961029E-4</v>
      </c>
      <c r="G15" s="87">
        <v>5.6660000000000004</v>
      </c>
      <c r="H15" s="87">
        <v>5.6280000000000001</v>
      </c>
      <c r="I15" s="87">
        <v>5.6660000000000004</v>
      </c>
      <c r="J15" s="87">
        <f t="shared" si="2"/>
        <v>5.6533333333333333</v>
      </c>
      <c r="K15" s="87">
        <f t="shared" si="3"/>
        <v>2.1939310229205925E-2</v>
      </c>
      <c r="L15" s="86">
        <v>5.6559999999999997</v>
      </c>
      <c r="M15" s="86">
        <v>5.7160000000000002</v>
      </c>
      <c r="N15" s="86">
        <v>5.6909999999999998</v>
      </c>
      <c r="O15" s="87">
        <f t="shared" si="4"/>
        <v>5.687666666666666</v>
      </c>
      <c r="P15" s="87">
        <f t="shared" si="5"/>
        <v>3.0138568866708782E-2</v>
      </c>
      <c r="Q15" s="86">
        <v>9.9670000000000005</v>
      </c>
      <c r="R15" s="86">
        <v>9.9749999999999996</v>
      </c>
      <c r="S15" s="86">
        <v>9.9909999999999997</v>
      </c>
      <c r="T15" s="88">
        <f t="shared" si="6"/>
        <v>9.977666666666666</v>
      </c>
      <c r="U15" s="88">
        <f t="shared" si="7"/>
        <v>1.2220201853215196E-2</v>
      </c>
      <c r="V15" s="88">
        <f t="shared" si="8"/>
        <v>0.32082464340148142</v>
      </c>
      <c r="W15" s="90"/>
      <c r="X15" s="91"/>
      <c r="Y15" s="92"/>
      <c r="Z15" s="95"/>
    </row>
    <row r="16" spans="1:31" x14ac:dyDescent="0.45">
      <c r="A16" s="83">
        <v>48</v>
      </c>
      <c r="B16" s="86">
        <v>0.23400000000000001</v>
      </c>
      <c r="C16" s="86">
        <v>0.23300000000000001</v>
      </c>
      <c r="D16" s="86">
        <v>0.23300000000000001</v>
      </c>
      <c r="E16" s="86">
        <f t="shared" si="0"/>
        <v>0.23333333333333336</v>
      </c>
      <c r="F16" s="86">
        <f t="shared" si="1"/>
        <v>5.7735026918962634E-4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7" x14ac:dyDescent="0.45">
      <c r="A17" s="83">
        <v>72</v>
      </c>
      <c r="B17" s="86">
        <v>0.23499999999999999</v>
      </c>
      <c r="C17" s="86">
        <v>0.23499999999999999</v>
      </c>
      <c r="D17" s="86">
        <v>0.23400000000000001</v>
      </c>
      <c r="E17" s="86">
        <f t="shared" si="0"/>
        <v>0.23466666666666666</v>
      </c>
      <c r="F17" s="86">
        <f t="shared" si="1"/>
        <v>5.7735026918961029E-4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7" x14ac:dyDescent="0.45">
      <c r="A18" s="83">
        <v>96</v>
      </c>
      <c r="B18" s="86">
        <v>0.23200000000000001</v>
      </c>
      <c r="C18" s="86">
        <v>0.23100000000000001</v>
      </c>
      <c r="D18" s="86">
        <v>0.23200000000000001</v>
      </c>
      <c r="E18" s="86">
        <f t="shared" si="0"/>
        <v>0.23166666666666669</v>
      </c>
      <c r="F18" s="86">
        <f t="shared" si="1"/>
        <v>5.7735026918962634E-4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7" x14ac:dyDescent="0.45">
      <c r="A19" s="83">
        <v>120</v>
      </c>
      <c r="B19" s="86">
        <v>0.23300000000000001</v>
      </c>
      <c r="C19" s="86">
        <v>0.23300000000000001</v>
      </c>
      <c r="D19" s="86">
        <v>0.23200000000000001</v>
      </c>
      <c r="E19" s="86">
        <f t="shared" si="0"/>
        <v>0.23266666666666669</v>
      </c>
      <c r="F19" s="86">
        <f t="shared" si="1"/>
        <v>5.7735026918962634E-4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7" x14ac:dyDescent="0.45">
      <c r="A20" s="83">
        <v>144</v>
      </c>
      <c r="B20" s="86">
        <v>0.23100000000000001</v>
      </c>
      <c r="C20" s="86">
        <v>0.23100000000000001</v>
      </c>
      <c r="D20" s="86">
        <v>0.23100000000000001</v>
      </c>
      <c r="E20" s="86">
        <f t="shared" si="0"/>
        <v>0.23100000000000001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7" x14ac:dyDescent="0.45">
      <c r="A21" s="83">
        <v>168</v>
      </c>
      <c r="B21" s="86">
        <v>0.23100000000000001</v>
      </c>
      <c r="C21" s="86">
        <v>0.23100000000000001</v>
      </c>
      <c r="D21" s="86">
        <v>0.23100000000000001</v>
      </c>
      <c r="E21" s="86">
        <f t="shared" si="0"/>
        <v>0.23100000000000001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7" x14ac:dyDescent="0.45"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7" x14ac:dyDescent="0.45">
      <c r="I23" s="13"/>
      <c r="J23" s="156">
        <f>(J15-J10)/J10*100</f>
        <v>-2.5007185972980968</v>
      </c>
      <c r="K23" s="156"/>
      <c r="L23" s="156"/>
      <c r="M23" s="156"/>
      <c r="N23" s="156"/>
      <c r="O23" s="156">
        <f t="shared" ref="O23:V23" si="9">(O15-O10)/O10*100</f>
        <v>-2.2121611553670704</v>
      </c>
      <c r="P23" s="156"/>
      <c r="Q23" s="156"/>
      <c r="R23" s="156"/>
      <c r="S23" s="156"/>
      <c r="T23" s="156">
        <f t="shared" si="9"/>
        <v>-3.5352884305510894</v>
      </c>
      <c r="U23" s="156"/>
      <c r="V23" s="156">
        <f t="shared" si="9"/>
        <v>-8.0281900840829969</v>
      </c>
      <c r="W23" s="90"/>
      <c r="X23" s="13"/>
      <c r="Y23" s="13"/>
    </row>
    <row r="24" spans="1:27" x14ac:dyDescent="0.45">
      <c r="A24" s="5"/>
      <c r="B24" s="5"/>
      <c r="C24" s="5"/>
      <c r="D24" s="74"/>
      <c r="E24" s="35"/>
      <c r="F24" s="52"/>
      <c r="G24" s="52"/>
      <c r="H24" s="52"/>
      <c r="I24" s="74"/>
      <c r="J24" s="74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  <c r="Y24" s="74"/>
      <c r="Z24" s="5"/>
      <c r="AA24" s="5"/>
    </row>
    <row r="25" spans="1:27" x14ac:dyDescent="0.45">
      <c r="A25" s="5"/>
      <c r="B25" s="16"/>
      <c r="C25" s="16"/>
      <c r="D25" s="35"/>
      <c r="E25" s="53"/>
      <c r="F25" s="35"/>
      <c r="G25" s="35"/>
      <c r="H25" s="35"/>
      <c r="I25" s="16"/>
      <c r="J25" s="16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  <c r="Y25" s="5"/>
      <c r="Z25" s="5"/>
      <c r="AA25" s="5"/>
    </row>
    <row r="26" spans="1:27" x14ac:dyDescent="0.45">
      <c r="A26" s="5"/>
      <c r="B26" s="16"/>
      <c r="C26" s="16"/>
      <c r="D26" s="35"/>
      <c r="E26" s="35"/>
      <c r="F26" s="26"/>
      <c r="G26" s="26"/>
      <c r="H26" s="26"/>
      <c r="I26" s="10"/>
      <c r="J26" s="10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  <c r="Y26" s="5"/>
      <c r="Z26" s="5"/>
      <c r="AA26" s="5"/>
    </row>
    <row r="27" spans="1:27" x14ac:dyDescent="0.45">
      <c r="E27" s="74"/>
      <c r="F27" s="26"/>
      <c r="G27" s="26"/>
      <c r="H27" s="26"/>
      <c r="I27" s="10"/>
      <c r="J27" s="10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  <c r="Y27" s="5"/>
      <c r="Z27" s="5"/>
      <c r="AA27" s="5"/>
    </row>
    <row r="28" spans="1:27" x14ac:dyDescent="0.45">
      <c r="F28" s="10"/>
      <c r="G28" s="10"/>
      <c r="H28" s="10"/>
      <c r="I28" s="10"/>
      <c r="J28" s="10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7" x14ac:dyDescent="0.45">
      <c r="F29" s="10"/>
      <c r="G29" s="10"/>
      <c r="H29" s="10"/>
      <c r="I29" s="10"/>
      <c r="J29" s="10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  <row r="30" spans="1:27" x14ac:dyDescent="0.45">
      <c r="F30" s="10"/>
      <c r="G30" s="10"/>
      <c r="H30" s="10"/>
      <c r="I30" s="10"/>
      <c r="J30" s="10"/>
    </row>
    <row r="31" spans="1:27" x14ac:dyDescent="0.45">
      <c r="F31" s="10"/>
      <c r="G31" s="10"/>
      <c r="H31" s="10"/>
      <c r="I31" s="10"/>
      <c r="J31" s="10"/>
    </row>
    <row r="32" spans="1:27" x14ac:dyDescent="0.45">
      <c r="F32" s="10"/>
      <c r="G32" s="10"/>
      <c r="H32" s="10"/>
      <c r="I32" s="10"/>
      <c r="J32" s="10"/>
    </row>
    <row r="33" spans="6:10" x14ac:dyDescent="0.45">
      <c r="F33" s="10"/>
      <c r="G33" s="10"/>
      <c r="H33" s="10"/>
      <c r="I33" s="10"/>
      <c r="J33" s="10"/>
    </row>
    <row r="34" spans="6:10" x14ac:dyDescent="0.45">
      <c r="F34" s="10"/>
      <c r="G34" s="10"/>
      <c r="H34" s="10"/>
      <c r="I34" s="10"/>
      <c r="J34" s="10"/>
    </row>
    <row r="35" spans="6:10" x14ac:dyDescent="0.45">
      <c r="F35" s="10"/>
      <c r="G35" s="10"/>
      <c r="H35" s="10"/>
      <c r="I35" s="10"/>
      <c r="J35" s="10"/>
    </row>
    <row r="36" spans="6:10" x14ac:dyDescent="0.45">
      <c r="F36" s="10"/>
      <c r="G36" s="10"/>
      <c r="H36" s="10"/>
      <c r="I36" s="10"/>
      <c r="J36" s="10"/>
    </row>
    <row r="37" spans="6:10" x14ac:dyDescent="0.45">
      <c r="F37" s="10"/>
      <c r="G37" s="10"/>
      <c r="H37" s="10"/>
      <c r="I37" s="10"/>
      <c r="J37" s="10"/>
    </row>
    <row r="38" spans="6:10" x14ac:dyDescent="0.45">
      <c r="F38" s="10"/>
      <c r="G38" s="10"/>
      <c r="H38" s="10"/>
      <c r="I38" s="10"/>
      <c r="J38" s="10"/>
    </row>
    <row r="39" spans="6:10" x14ac:dyDescent="0.45">
      <c r="F39" s="10"/>
      <c r="G39" s="10"/>
      <c r="H39" s="10"/>
      <c r="I39" s="10"/>
      <c r="J39" s="10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700-000000000000}"/>
    <hyperlink ref="B1" location="'Calculations file'!A1" display="'Calculations file'!A1" xr:uid="{00000000-0004-0000-0700-000001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E3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6" t="s">
        <v>102</v>
      </c>
      <c r="B1" s="97" t="s">
        <v>103</v>
      </c>
      <c r="C1" s="8"/>
    </row>
    <row r="2" spans="1:31" ht="14.1" x14ac:dyDescent="0.5">
      <c r="A2" s="1" t="s">
        <v>82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72" t="s">
        <v>0</v>
      </c>
      <c r="B4" s="72" t="s">
        <v>1</v>
      </c>
      <c r="C4" s="72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  <c r="O4" s="69" t="s">
        <v>14</v>
      </c>
      <c r="P4" s="69" t="s">
        <v>15</v>
      </c>
      <c r="Q4" s="69" t="s">
        <v>16</v>
      </c>
      <c r="Z4" s="60"/>
      <c r="AA4" s="60"/>
      <c r="AB4" s="60"/>
      <c r="AC4" s="60"/>
      <c r="AD4" s="60"/>
      <c r="AE4" s="60"/>
    </row>
    <row r="5" spans="1:31" x14ac:dyDescent="0.45">
      <c r="A5" s="5" t="s">
        <v>23</v>
      </c>
      <c r="B5" s="9" t="s">
        <v>67</v>
      </c>
      <c r="C5" s="75">
        <v>0.375</v>
      </c>
      <c r="D5" s="62">
        <v>20</v>
      </c>
      <c r="E5" s="62">
        <v>26</v>
      </c>
      <c r="F5" s="5">
        <v>37</v>
      </c>
      <c r="G5" s="5">
        <v>100</v>
      </c>
      <c r="H5" s="5" t="s">
        <v>18</v>
      </c>
      <c r="I5" s="5">
        <v>20.059999999999999</v>
      </c>
      <c r="J5" s="5">
        <v>5.9</v>
      </c>
      <c r="K5" s="5" t="s">
        <v>68</v>
      </c>
      <c r="L5" s="5" t="s">
        <v>64</v>
      </c>
      <c r="M5" s="5" t="s">
        <v>69</v>
      </c>
      <c r="N5" s="5" t="s">
        <v>65</v>
      </c>
      <c r="O5" s="5">
        <v>6</v>
      </c>
      <c r="P5" s="9" t="s">
        <v>67</v>
      </c>
      <c r="Q5" s="11"/>
      <c r="T5" s="5"/>
      <c r="Z5" s="20"/>
      <c r="AA5" s="58"/>
      <c r="AB5" s="58"/>
      <c r="AC5" s="58"/>
      <c r="AD5" s="58"/>
      <c r="AE5" s="58"/>
    </row>
    <row r="6" spans="1:31" ht="14.1" x14ac:dyDescent="0.5">
      <c r="L6" s="1"/>
      <c r="M6" s="1"/>
      <c r="N6" s="1"/>
      <c r="O6" s="1"/>
      <c r="P6" s="1"/>
      <c r="Q6" s="24"/>
      <c r="Z6" s="20"/>
      <c r="AA6" s="58"/>
      <c r="AB6" s="58"/>
      <c r="AC6" s="58"/>
      <c r="AD6" s="59"/>
      <c r="AE6" s="59"/>
    </row>
    <row r="7" spans="1:31" ht="14.1" x14ac:dyDescent="0.5">
      <c r="A7" s="171" t="s">
        <v>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5"/>
      <c r="X7" s="173" t="s">
        <v>19</v>
      </c>
      <c r="Y7" s="173"/>
      <c r="Z7" s="173"/>
      <c r="AA7" s="15"/>
      <c r="AC7" s="58"/>
      <c r="AD7" s="59"/>
      <c r="AE7" s="59"/>
    </row>
    <row r="8" spans="1:31" x14ac:dyDescent="0.45">
      <c r="A8" s="79" t="s">
        <v>25</v>
      </c>
      <c r="B8" s="172" t="s">
        <v>22</v>
      </c>
      <c r="C8" s="172"/>
      <c r="D8" s="172"/>
      <c r="E8" s="172"/>
      <c r="F8" s="172"/>
      <c r="G8" s="170" t="s">
        <v>71</v>
      </c>
      <c r="H8" s="170"/>
      <c r="I8" s="170"/>
      <c r="J8" s="170"/>
      <c r="K8" s="170"/>
      <c r="L8" s="170" t="s">
        <v>72</v>
      </c>
      <c r="M8" s="170"/>
      <c r="N8" s="170"/>
      <c r="O8" s="170"/>
      <c r="P8" s="170"/>
      <c r="Q8" s="170" t="s">
        <v>73</v>
      </c>
      <c r="R8" s="170"/>
      <c r="S8" s="170"/>
      <c r="T8" s="170"/>
      <c r="U8" s="170"/>
      <c r="V8" s="80" t="s">
        <v>74</v>
      </c>
      <c r="W8" s="81"/>
      <c r="X8" s="79" t="s">
        <v>34</v>
      </c>
      <c r="Y8" s="79" t="s">
        <v>21</v>
      </c>
      <c r="Z8" s="82" t="s">
        <v>35</v>
      </c>
      <c r="AA8" s="25"/>
      <c r="AC8" s="58"/>
      <c r="AD8" s="59"/>
      <c r="AE8" s="59"/>
    </row>
    <row r="9" spans="1:31" x14ac:dyDescent="0.45">
      <c r="A9" s="83" t="s">
        <v>33</v>
      </c>
      <c r="B9" s="83" t="s">
        <v>26</v>
      </c>
      <c r="C9" s="83" t="s">
        <v>27</v>
      </c>
      <c r="D9" s="83" t="s">
        <v>28</v>
      </c>
      <c r="E9" s="83" t="s">
        <v>70</v>
      </c>
      <c r="F9" s="83" t="s">
        <v>30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26</v>
      </c>
      <c r="M9" s="83" t="s">
        <v>27</v>
      </c>
      <c r="N9" s="83" t="s">
        <v>28</v>
      </c>
      <c r="O9" s="83" t="s">
        <v>29</v>
      </c>
      <c r="P9" s="83" t="s">
        <v>30</v>
      </c>
      <c r="Q9" s="83" t="s">
        <v>26</v>
      </c>
      <c r="R9" s="83" t="s">
        <v>27</v>
      </c>
      <c r="S9" s="83" t="s">
        <v>28</v>
      </c>
      <c r="T9" s="83" t="s">
        <v>29</v>
      </c>
      <c r="U9" s="83" t="s">
        <v>30</v>
      </c>
      <c r="V9" s="83" t="s">
        <v>75</v>
      </c>
      <c r="W9" s="84"/>
      <c r="X9" s="83">
        <v>0.15</v>
      </c>
      <c r="Y9" s="83">
        <v>67</v>
      </c>
      <c r="Z9" s="85">
        <v>10.050000000000001</v>
      </c>
      <c r="AA9" s="74"/>
      <c r="AC9" s="58"/>
      <c r="AD9" s="59"/>
      <c r="AE9" s="59"/>
    </row>
    <row r="10" spans="1:31" x14ac:dyDescent="0.45">
      <c r="A10" s="83">
        <v>0</v>
      </c>
      <c r="B10" s="86">
        <v>0.24199999999999999</v>
      </c>
      <c r="C10" s="86">
        <v>0.24299999999999999</v>
      </c>
      <c r="D10" s="86">
        <v>0.24199999999999999</v>
      </c>
      <c r="E10" s="86">
        <f t="shared" ref="E10:E21" si="0">AVERAGE(B10:D10)</f>
        <v>0.24233333333333332</v>
      </c>
      <c r="F10" s="86">
        <f t="shared" ref="F10:F21" si="1">_xlfn.STDEV.S(B10:D10)</f>
        <v>5.7735026918962634E-4</v>
      </c>
      <c r="G10" s="85">
        <v>5.7480000000000002</v>
      </c>
      <c r="H10" s="85">
        <v>5.7489999999999997</v>
      </c>
      <c r="I10" s="85">
        <v>5.7629999999999999</v>
      </c>
      <c r="J10" s="87">
        <f>AVERAGE(G10:I10)</f>
        <v>5.753333333333333</v>
      </c>
      <c r="K10" s="87">
        <f>_xlfn.STDEV.S(G10:I10)</f>
        <v>8.3864970836060419E-3</v>
      </c>
      <c r="L10" s="85">
        <v>5.8019999999999996</v>
      </c>
      <c r="M10" s="85">
        <v>5.77</v>
      </c>
      <c r="N10" s="85">
        <v>5.8010000000000002</v>
      </c>
      <c r="O10" s="87">
        <f>AVERAGE(L10:N10)</f>
        <v>5.7909999999999995</v>
      </c>
      <c r="P10" s="87">
        <f>_xlfn.STDEV.S(L10:N10)</f>
        <v>1.819340539866042E-2</v>
      </c>
      <c r="Q10" s="85">
        <v>10.081</v>
      </c>
      <c r="R10" s="85">
        <v>10.093</v>
      </c>
      <c r="S10" s="85">
        <v>10.138</v>
      </c>
      <c r="T10" s="88">
        <f>AVERAGE(Q10:S10)</f>
        <v>10.103999999999999</v>
      </c>
      <c r="U10" s="88">
        <f>_xlfn.STDEV.S(Q10:S10)</f>
        <v>3.0049958402633574E-2</v>
      </c>
      <c r="V10" s="88">
        <f>J10*O10*T10/1000</f>
        <v>0.33664055887999994</v>
      </c>
      <c r="W10" s="90"/>
      <c r="X10" s="91"/>
      <c r="Y10" s="92"/>
      <c r="Z10" s="93"/>
      <c r="AA10" s="58"/>
      <c r="AB10" s="58"/>
      <c r="AC10" s="58"/>
      <c r="AD10" s="59"/>
      <c r="AE10" s="59"/>
    </row>
    <row r="11" spans="1:31" x14ac:dyDescent="0.45">
      <c r="A11" s="83">
        <v>1.5</v>
      </c>
      <c r="B11" s="86">
        <v>0.23599999999999999</v>
      </c>
      <c r="C11" s="86">
        <v>0.23599999999999999</v>
      </c>
      <c r="D11" s="86">
        <v>0.23499999999999999</v>
      </c>
      <c r="E11" s="86">
        <f t="shared" si="0"/>
        <v>0.23566666666666666</v>
      </c>
      <c r="F11" s="86">
        <f t="shared" si="1"/>
        <v>5.7735026918962634E-4</v>
      </c>
      <c r="G11" s="85">
        <v>5.7030000000000003</v>
      </c>
      <c r="H11" s="85">
        <v>5.7050000000000001</v>
      </c>
      <c r="I11" s="85">
        <v>5.7270000000000003</v>
      </c>
      <c r="J11" s="87">
        <f t="shared" ref="J11:J21" si="2">AVERAGE(G11:I11)</f>
        <v>5.7116666666666669</v>
      </c>
      <c r="K11" s="87">
        <f t="shared" ref="K11:K21" si="3">_xlfn.STDEV.S(G11:I11)</f>
        <v>1.3316656236958853E-2</v>
      </c>
      <c r="L11" s="85">
        <v>5.7169999999999996</v>
      </c>
      <c r="M11" s="85">
        <v>5.7380000000000004</v>
      </c>
      <c r="N11" s="85">
        <v>5.73</v>
      </c>
      <c r="O11" s="87">
        <f t="shared" ref="O11:O21" si="4">AVERAGE(L11:N11)</f>
        <v>5.7283333333333344</v>
      </c>
      <c r="P11" s="87">
        <f t="shared" ref="P11:P21" si="5">_xlfn.STDEV.S(L11:N11)</f>
        <v>1.0598742063723521E-2</v>
      </c>
      <c r="Q11" s="85">
        <v>9.9659999999999993</v>
      </c>
      <c r="R11" s="85">
        <v>9.9740000000000002</v>
      </c>
      <c r="S11" s="85">
        <v>10.007</v>
      </c>
      <c r="T11" s="88">
        <f t="shared" ref="T11:T21" si="6">AVERAGE(Q11:S11)</f>
        <v>9.9823333333333313</v>
      </c>
      <c r="U11" s="88">
        <f t="shared" ref="U11:U21" si="7">_xlfn.STDEV.S(Q11:S11)</f>
        <v>2.1733231083604091E-2</v>
      </c>
      <c r="V11" s="88">
        <f t="shared" ref="V11:V21" si="8">J11*O11*T11/1000</f>
        <v>0.32660528171574071</v>
      </c>
      <c r="W11" s="90"/>
      <c r="X11" s="91"/>
      <c r="Y11" s="92"/>
      <c r="Z11" s="94"/>
      <c r="AA11" s="59"/>
      <c r="AB11" s="58"/>
      <c r="AC11" s="58"/>
      <c r="AD11" s="58"/>
      <c r="AE11" s="58"/>
    </row>
    <row r="12" spans="1:31" x14ac:dyDescent="0.45">
      <c r="A12" s="83">
        <v>3</v>
      </c>
      <c r="B12" s="86">
        <v>0.23699999999999999</v>
      </c>
      <c r="C12" s="86">
        <v>0.23699999999999999</v>
      </c>
      <c r="D12" s="86">
        <v>0.23699999999999999</v>
      </c>
      <c r="E12" s="86">
        <f t="shared" si="0"/>
        <v>0.23699999999999999</v>
      </c>
      <c r="F12" s="86">
        <f t="shared" si="1"/>
        <v>0</v>
      </c>
      <c r="G12" s="85">
        <v>5.6989999999999998</v>
      </c>
      <c r="H12" s="85">
        <v>5.72</v>
      </c>
      <c r="I12" s="85">
        <v>5.6909999999999998</v>
      </c>
      <c r="J12" s="87">
        <f t="shared" si="2"/>
        <v>5.7033333333333331</v>
      </c>
      <c r="K12" s="87">
        <f t="shared" si="3"/>
        <v>1.4977761292440599E-2</v>
      </c>
      <c r="L12" s="85">
        <v>5.6870000000000003</v>
      </c>
      <c r="M12" s="85">
        <v>5.6909999999999998</v>
      </c>
      <c r="N12" s="85">
        <v>5.7320000000000002</v>
      </c>
      <c r="O12" s="87">
        <f t="shared" si="4"/>
        <v>5.7033333333333331</v>
      </c>
      <c r="P12" s="87">
        <f t="shared" si="5"/>
        <v>2.4906491790963593E-2</v>
      </c>
      <c r="Q12" s="85">
        <v>10.061999999999999</v>
      </c>
      <c r="R12" s="85">
        <v>10.074999999999999</v>
      </c>
      <c r="S12" s="85">
        <v>10.061999999999999</v>
      </c>
      <c r="T12" s="88">
        <f t="shared" si="6"/>
        <v>10.066333333333333</v>
      </c>
      <c r="U12" s="88">
        <f t="shared" si="7"/>
        <v>7.5055534994650768E-3</v>
      </c>
      <c r="V12" s="88">
        <f t="shared" si="8"/>
        <v>0.32743780251481475</v>
      </c>
      <c r="W12" s="90"/>
      <c r="X12" s="91"/>
      <c r="Y12" s="92"/>
      <c r="Z12" s="94"/>
      <c r="AA12" s="57"/>
      <c r="AB12" s="57"/>
      <c r="AC12" s="57"/>
      <c r="AD12" s="57"/>
      <c r="AE12" s="57"/>
    </row>
    <row r="13" spans="1:31" x14ac:dyDescent="0.45">
      <c r="A13" s="83">
        <v>4.5</v>
      </c>
      <c r="B13" s="86">
        <v>0.23599999999999999</v>
      </c>
      <c r="C13" s="86">
        <v>0.23599999999999999</v>
      </c>
      <c r="D13" s="86">
        <v>0.23599999999999999</v>
      </c>
      <c r="E13" s="86">
        <f t="shared" si="0"/>
        <v>0.23599999999999999</v>
      </c>
      <c r="F13" s="86">
        <f t="shared" si="1"/>
        <v>0</v>
      </c>
      <c r="G13" s="85">
        <v>5.6909999999999998</v>
      </c>
      <c r="H13" s="85">
        <v>5.7320000000000002</v>
      </c>
      <c r="I13" s="85">
        <v>5.694</v>
      </c>
      <c r="J13" s="87">
        <f t="shared" si="2"/>
        <v>5.7056666666666667</v>
      </c>
      <c r="K13" s="87">
        <f t="shared" si="3"/>
        <v>2.2854612955229447E-2</v>
      </c>
      <c r="L13" s="85">
        <v>5.726</v>
      </c>
      <c r="M13" s="85">
        <v>5.6970000000000001</v>
      </c>
      <c r="N13" s="85">
        <v>5.6749999999999998</v>
      </c>
      <c r="O13" s="87">
        <f t="shared" si="4"/>
        <v>5.6993333333333327</v>
      </c>
      <c r="P13" s="87">
        <f t="shared" si="5"/>
        <v>2.5579940057266298E-2</v>
      </c>
      <c r="Q13" s="85">
        <v>9.8840000000000003</v>
      </c>
      <c r="R13" s="85">
        <v>9.9250000000000007</v>
      </c>
      <c r="S13" s="85">
        <v>9.8870000000000005</v>
      </c>
      <c r="T13" s="88">
        <f t="shared" si="6"/>
        <v>9.8986666666666672</v>
      </c>
      <c r="U13" s="88">
        <f t="shared" si="7"/>
        <v>2.2854612955229447E-2</v>
      </c>
      <c r="V13" s="88">
        <f t="shared" si="8"/>
        <v>0.32188975460503699</v>
      </c>
      <c r="W13" s="90"/>
      <c r="X13" s="91"/>
      <c r="Y13" s="92"/>
      <c r="Z13" s="94"/>
      <c r="AA13" s="57"/>
      <c r="AB13" s="57"/>
      <c r="AC13" s="57"/>
      <c r="AD13" s="57"/>
      <c r="AE13" s="57"/>
    </row>
    <row r="14" spans="1:31" x14ac:dyDescent="0.45">
      <c r="A14" s="83">
        <v>6</v>
      </c>
      <c r="B14" s="86">
        <v>0.23599999999999999</v>
      </c>
      <c r="C14" s="86">
        <v>0.23599999999999999</v>
      </c>
      <c r="D14" s="86">
        <v>0.23599999999999999</v>
      </c>
      <c r="E14" s="86">
        <f t="shared" si="0"/>
        <v>0.23599999999999999</v>
      </c>
      <c r="F14" s="86">
        <f t="shared" si="1"/>
        <v>0</v>
      </c>
      <c r="G14" s="86">
        <v>5.6989999999999998</v>
      </c>
      <c r="H14" s="86">
        <v>5.718</v>
      </c>
      <c r="I14" s="86">
        <v>5.7110000000000003</v>
      </c>
      <c r="J14" s="87">
        <f t="shared" si="2"/>
        <v>5.7093333333333334</v>
      </c>
      <c r="K14" s="87">
        <f t="shared" si="3"/>
        <v>9.6090235369331468E-3</v>
      </c>
      <c r="L14" s="87">
        <v>5.6929999999999996</v>
      </c>
      <c r="M14" s="87">
        <v>5.6669999999999998</v>
      </c>
      <c r="N14" s="87">
        <v>5.6970000000000001</v>
      </c>
      <c r="O14" s="87">
        <f t="shared" si="4"/>
        <v>5.6856666666666662</v>
      </c>
      <c r="P14" s="87">
        <f t="shared" si="5"/>
        <v>1.6289055630494195E-2</v>
      </c>
      <c r="Q14" s="86">
        <v>9.86</v>
      </c>
      <c r="R14" s="86">
        <v>9.8360000000000003</v>
      </c>
      <c r="S14" s="86">
        <v>9.8699999999999992</v>
      </c>
      <c r="T14" s="88">
        <f t="shared" si="6"/>
        <v>9.8553333333333324</v>
      </c>
      <c r="U14" s="88">
        <f t="shared" si="7"/>
        <v>1.7473789896107639E-2</v>
      </c>
      <c r="V14" s="88">
        <f t="shared" si="8"/>
        <v>0.31991758457540731</v>
      </c>
      <c r="W14" s="90"/>
      <c r="X14" s="91"/>
      <c r="Y14" s="92"/>
      <c r="Z14" s="95"/>
    </row>
    <row r="15" spans="1:31" x14ac:dyDescent="0.45">
      <c r="A15" s="83">
        <v>24</v>
      </c>
      <c r="B15" s="86">
        <v>0.23400000000000001</v>
      </c>
      <c r="C15" s="86">
        <v>0.23400000000000001</v>
      </c>
      <c r="D15" s="86">
        <v>0.23400000000000001</v>
      </c>
      <c r="E15" s="86">
        <f t="shared" si="0"/>
        <v>0.23400000000000001</v>
      </c>
      <c r="F15" s="86">
        <f t="shared" si="1"/>
        <v>0</v>
      </c>
      <c r="G15" s="87">
        <v>5.6559999999999997</v>
      </c>
      <c r="H15" s="87">
        <v>5.6539999999999999</v>
      </c>
      <c r="I15" s="87">
        <v>5.6639999999999997</v>
      </c>
      <c r="J15" s="87">
        <f t="shared" si="2"/>
        <v>5.6579999999999986</v>
      </c>
      <c r="K15" s="87">
        <f t="shared" si="3"/>
        <v>5.2915026221291017E-3</v>
      </c>
      <c r="L15" s="86">
        <v>5.625</v>
      </c>
      <c r="M15" s="86">
        <v>5.665</v>
      </c>
      <c r="N15" s="86">
        <v>5.7130000000000001</v>
      </c>
      <c r="O15" s="87">
        <f t="shared" si="4"/>
        <v>5.6676666666666664</v>
      </c>
      <c r="P15" s="87">
        <f t="shared" si="5"/>
        <v>4.4060564378288855E-2</v>
      </c>
      <c r="Q15" s="86">
        <v>9.8070000000000004</v>
      </c>
      <c r="R15" s="86">
        <v>9.7720000000000002</v>
      </c>
      <c r="S15" s="86">
        <v>9.7680000000000007</v>
      </c>
      <c r="T15" s="88">
        <f t="shared" si="6"/>
        <v>9.7823333333333338</v>
      </c>
      <c r="U15" s="88">
        <f t="shared" si="7"/>
        <v>2.1455380055672064E-2</v>
      </c>
      <c r="V15" s="88">
        <f t="shared" si="8"/>
        <v>0.31369651977533325</v>
      </c>
      <c r="W15" s="90"/>
      <c r="X15" s="91"/>
      <c r="Y15" s="92"/>
      <c r="Z15" s="95"/>
    </row>
    <row r="16" spans="1:31" x14ac:dyDescent="0.45">
      <c r="A16" s="83">
        <v>48</v>
      </c>
      <c r="B16" s="86">
        <v>0.23200000000000001</v>
      </c>
      <c r="C16" s="86">
        <v>0.23200000000000001</v>
      </c>
      <c r="D16" s="86">
        <v>0.23200000000000001</v>
      </c>
      <c r="E16" s="86">
        <f t="shared" si="0"/>
        <v>0.23200000000000001</v>
      </c>
      <c r="F16" s="86">
        <f t="shared" si="1"/>
        <v>0</v>
      </c>
      <c r="G16" s="85"/>
      <c r="H16" s="85"/>
      <c r="I16" s="85"/>
      <c r="J16" s="87" t="e">
        <f t="shared" si="2"/>
        <v>#DIV/0!</v>
      </c>
      <c r="K16" s="87" t="e">
        <f t="shared" si="3"/>
        <v>#DIV/0!</v>
      </c>
      <c r="L16" s="83"/>
      <c r="M16" s="83"/>
      <c r="N16" s="83"/>
      <c r="O16" s="87" t="e">
        <f t="shared" si="4"/>
        <v>#DIV/0!</v>
      </c>
      <c r="P16" s="87" t="e">
        <f t="shared" si="5"/>
        <v>#DIV/0!</v>
      </c>
      <c r="Q16" s="85"/>
      <c r="R16" s="85"/>
      <c r="S16" s="85"/>
      <c r="T16" s="88" t="e">
        <f t="shared" si="6"/>
        <v>#DIV/0!</v>
      </c>
      <c r="U16" s="88" t="e">
        <f t="shared" si="7"/>
        <v>#DIV/0!</v>
      </c>
      <c r="V16" s="88" t="e">
        <f t="shared" si="8"/>
        <v>#DIV/0!</v>
      </c>
      <c r="W16" s="90"/>
      <c r="X16" s="91"/>
      <c r="Y16" s="92"/>
      <c r="Z16" s="95"/>
    </row>
    <row r="17" spans="1:27" x14ac:dyDescent="0.45">
      <c r="A17" s="83">
        <v>72</v>
      </c>
      <c r="B17" s="86">
        <v>0.23200000000000001</v>
      </c>
      <c r="C17" s="86">
        <v>0.23200000000000001</v>
      </c>
      <c r="D17" s="86">
        <v>0.23200000000000001</v>
      </c>
      <c r="E17" s="86">
        <f t="shared" si="0"/>
        <v>0.23200000000000001</v>
      </c>
      <c r="F17" s="86">
        <f t="shared" si="1"/>
        <v>0</v>
      </c>
      <c r="G17" s="85"/>
      <c r="H17" s="85"/>
      <c r="I17" s="85"/>
      <c r="J17" s="87" t="e">
        <f t="shared" si="2"/>
        <v>#DIV/0!</v>
      </c>
      <c r="K17" s="87" t="e">
        <f t="shared" si="3"/>
        <v>#DIV/0!</v>
      </c>
      <c r="L17" s="83"/>
      <c r="M17" s="83"/>
      <c r="N17" s="83"/>
      <c r="O17" s="87" t="e">
        <f t="shared" si="4"/>
        <v>#DIV/0!</v>
      </c>
      <c r="P17" s="87" t="e">
        <f t="shared" si="5"/>
        <v>#DIV/0!</v>
      </c>
      <c r="Q17" s="85"/>
      <c r="R17" s="85"/>
      <c r="S17" s="85"/>
      <c r="T17" s="88" t="e">
        <f t="shared" si="6"/>
        <v>#DIV/0!</v>
      </c>
      <c r="U17" s="88" t="e">
        <f t="shared" si="7"/>
        <v>#DIV/0!</v>
      </c>
      <c r="V17" s="88" t="e">
        <f t="shared" si="8"/>
        <v>#DIV/0!</v>
      </c>
      <c r="W17" s="90"/>
      <c r="X17" s="91"/>
      <c r="Y17" s="92"/>
      <c r="Z17" s="95"/>
    </row>
    <row r="18" spans="1:27" x14ac:dyDescent="0.45">
      <c r="A18" s="83">
        <v>96</v>
      </c>
      <c r="B18" s="86">
        <v>0.23300000000000001</v>
      </c>
      <c r="C18" s="86">
        <v>0.23300000000000001</v>
      </c>
      <c r="D18" s="86">
        <v>0.23300000000000001</v>
      </c>
      <c r="E18" s="86">
        <f t="shared" si="0"/>
        <v>0.23300000000000001</v>
      </c>
      <c r="F18" s="86">
        <f t="shared" si="1"/>
        <v>0</v>
      </c>
      <c r="G18" s="85"/>
      <c r="H18" s="85"/>
      <c r="I18" s="85"/>
      <c r="J18" s="87" t="e">
        <f t="shared" si="2"/>
        <v>#DIV/0!</v>
      </c>
      <c r="K18" s="87" t="e">
        <f t="shared" si="3"/>
        <v>#DIV/0!</v>
      </c>
      <c r="L18" s="85"/>
      <c r="M18" s="85"/>
      <c r="N18" s="85"/>
      <c r="O18" s="87" t="e">
        <f t="shared" si="4"/>
        <v>#DIV/0!</v>
      </c>
      <c r="P18" s="87" t="e">
        <f t="shared" si="5"/>
        <v>#DIV/0!</v>
      </c>
      <c r="Q18" s="85"/>
      <c r="R18" s="85"/>
      <c r="S18" s="85"/>
      <c r="T18" s="88" t="e">
        <f t="shared" si="6"/>
        <v>#DIV/0!</v>
      </c>
      <c r="U18" s="88" t="e">
        <f t="shared" si="7"/>
        <v>#DIV/0!</v>
      </c>
      <c r="V18" s="88" t="e">
        <f t="shared" si="8"/>
        <v>#DIV/0!</v>
      </c>
      <c r="W18" s="90"/>
      <c r="X18" s="91"/>
      <c r="Y18" s="92"/>
      <c r="Z18" s="95"/>
    </row>
    <row r="19" spans="1:27" x14ac:dyDescent="0.45">
      <c r="A19" s="83">
        <v>120</v>
      </c>
      <c r="B19" s="86">
        <v>0.23200000000000001</v>
      </c>
      <c r="C19" s="86">
        <v>0.23200000000000001</v>
      </c>
      <c r="D19" s="86">
        <v>0.23200000000000001</v>
      </c>
      <c r="E19" s="86">
        <f t="shared" si="0"/>
        <v>0.23200000000000001</v>
      </c>
      <c r="F19" s="86">
        <f t="shared" si="1"/>
        <v>0</v>
      </c>
      <c r="G19" s="85"/>
      <c r="H19" s="85"/>
      <c r="I19" s="85"/>
      <c r="J19" s="87" t="e">
        <f t="shared" si="2"/>
        <v>#DIV/0!</v>
      </c>
      <c r="K19" s="87" t="e">
        <f t="shared" si="3"/>
        <v>#DIV/0!</v>
      </c>
      <c r="L19" s="85"/>
      <c r="M19" s="85"/>
      <c r="N19" s="85"/>
      <c r="O19" s="87" t="e">
        <f t="shared" si="4"/>
        <v>#DIV/0!</v>
      </c>
      <c r="P19" s="87" t="e">
        <f t="shared" si="5"/>
        <v>#DIV/0!</v>
      </c>
      <c r="Q19" s="85"/>
      <c r="R19" s="85"/>
      <c r="S19" s="85"/>
      <c r="T19" s="88" t="e">
        <f t="shared" si="6"/>
        <v>#DIV/0!</v>
      </c>
      <c r="U19" s="88" t="e">
        <f t="shared" si="7"/>
        <v>#DIV/0!</v>
      </c>
      <c r="V19" s="88" t="e">
        <f t="shared" si="8"/>
        <v>#DIV/0!</v>
      </c>
      <c r="W19" s="90"/>
      <c r="X19" s="91"/>
      <c r="Y19" s="92"/>
      <c r="Z19" s="95"/>
    </row>
    <row r="20" spans="1:27" x14ac:dyDescent="0.45">
      <c r="A20" s="83">
        <v>144</v>
      </c>
      <c r="B20" s="86">
        <v>0.23200000000000001</v>
      </c>
      <c r="C20" s="86">
        <v>0.23200000000000001</v>
      </c>
      <c r="D20" s="86">
        <v>0.23200000000000001</v>
      </c>
      <c r="E20" s="86">
        <f t="shared" si="0"/>
        <v>0.23200000000000001</v>
      </c>
      <c r="F20" s="86">
        <f t="shared" si="1"/>
        <v>0</v>
      </c>
      <c r="G20" s="85"/>
      <c r="H20" s="85"/>
      <c r="I20" s="85"/>
      <c r="J20" s="87" t="e">
        <f t="shared" si="2"/>
        <v>#DIV/0!</v>
      </c>
      <c r="K20" s="87" t="e">
        <f t="shared" si="3"/>
        <v>#DIV/0!</v>
      </c>
      <c r="L20" s="85"/>
      <c r="M20" s="85"/>
      <c r="N20" s="85"/>
      <c r="O20" s="87" t="e">
        <f t="shared" si="4"/>
        <v>#DIV/0!</v>
      </c>
      <c r="P20" s="87" t="e">
        <f t="shared" si="5"/>
        <v>#DIV/0!</v>
      </c>
      <c r="Q20" s="85"/>
      <c r="R20" s="85"/>
      <c r="S20" s="85"/>
      <c r="T20" s="88" t="e">
        <f t="shared" si="6"/>
        <v>#DIV/0!</v>
      </c>
      <c r="U20" s="88" t="e">
        <f t="shared" si="7"/>
        <v>#DIV/0!</v>
      </c>
      <c r="V20" s="88" t="e">
        <f t="shared" si="8"/>
        <v>#DIV/0!</v>
      </c>
      <c r="W20" s="90"/>
      <c r="X20" s="91"/>
      <c r="Y20" s="92"/>
      <c r="Z20" s="95"/>
    </row>
    <row r="21" spans="1:27" x14ac:dyDescent="0.45">
      <c r="A21" s="83">
        <v>168</v>
      </c>
      <c r="B21" s="86">
        <v>0.23200000000000001</v>
      </c>
      <c r="C21" s="86">
        <v>0.23200000000000001</v>
      </c>
      <c r="D21" s="86">
        <v>0.23200000000000001</v>
      </c>
      <c r="E21" s="86">
        <f t="shared" si="0"/>
        <v>0.23200000000000001</v>
      </c>
      <c r="F21" s="86">
        <f t="shared" si="1"/>
        <v>0</v>
      </c>
      <c r="G21" s="85"/>
      <c r="H21" s="85"/>
      <c r="I21" s="85"/>
      <c r="J21" s="87" t="e">
        <f t="shared" si="2"/>
        <v>#DIV/0!</v>
      </c>
      <c r="K21" s="87" t="e">
        <f t="shared" si="3"/>
        <v>#DIV/0!</v>
      </c>
      <c r="L21" s="85"/>
      <c r="M21" s="85"/>
      <c r="N21" s="85"/>
      <c r="O21" s="87" t="e">
        <f t="shared" si="4"/>
        <v>#DIV/0!</v>
      </c>
      <c r="P21" s="87" t="e">
        <f t="shared" si="5"/>
        <v>#DIV/0!</v>
      </c>
      <c r="Q21" s="85"/>
      <c r="R21" s="85"/>
      <c r="S21" s="85"/>
      <c r="T21" s="88" t="e">
        <f t="shared" si="6"/>
        <v>#DIV/0!</v>
      </c>
      <c r="U21" s="88" t="e">
        <f t="shared" si="7"/>
        <v>#DIV/0!</v>
      </c>
      <c r="V21" s="88" t="e">
        <f t="shared" si="8"/>
        <v>#DIV/0!</v>
      </c>
      <c r="W21" s="90"/>
      <c r="X21" s="91"/>
      <c r="Y21" s="92"/>
      <c r="Z21" s="95"/>
    </row>
    <row r="22" spans="1:27" x14ac:dyDescent="0.45"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7" x14ac:dyDescent="0.45">
      <c r="I23" s="13"/>
      <c r="J23" s="156">
        <f>(J15-J10)/J10*100</f>
        <v>-1.6570104287369825</v>
      </c>
      <c r="K23" s="156"/>
      <c r="L23" s="156"/>
      <c r="M23" s="156"/>
      <c r="N23" s="156"/>
      <c r="O23" s="156">
        <f t="shared" ref="O23:V23" si="9">(O15-O10)/O10*100</f>
        <v>-2.1297415529845121</v>
      </c>
      <c r="P23" s="156"/>
      <c r="Q23" s="156"/>
      <c r="R23" s="156"/>
      <c r="S23" s="156"/>
      <c r="T23" s="156">
        <f t="shared" si="9"/>
        <v>-3.183557666930577</v>
      </c>
      <c r="U23" s="156"/>
      <c r="V23" s="156">
        <f t="shared" si="9"/>
        <v>-6.8155896547348007</v>
      </c>
      <c r="W23" s="13"/>
      <c r="X23" s="13"/>
      <c r="Y23" s="13"/>
    </row>
    <row r="24" spans="1:27" x14ac:dyDescent="0.45">
      <c r="A24" s="5"/>
      <c r="B24" s="5"/>
      <c r="C24" s="5"/>
      <c r="D24" s="74"/>
      <c r="E24" s="35"/>
      <c r="F24" s="52"/>
      <c r="G24" s="52"/>
      <c r="H24" s="52"/>
      <c r="I24" s="74"/>
      <c r="J24" s="74"/>
      <c r="K24" s="87"/>
      <c r="L24" s="85"/>
      <c r="M24" s="85"/>
      <c r="N24" s="85"/>
      <c r="O24" s="87"/>
      <c r="P24" s="87"/>
      <c r="Q24" s="85"/>
      <c r="R24" s="85"/>
      <c r="S24" s="85"/>
      <c r="T24" s="88"/>
      <c r="U24" s="87"/>
      <c r="V24" s="89"/>
      <c r="W24" s="90"/>
      <c r="X24" s="123"/>
      <c r="Y24" s="74"/>
      <c r="Z24" s="5"/>
      <c r="AA24" s="5"/>
    </row>
    <row r="25" spans="1:27" x14ac:dyDescent="0.45">
      <c r="A25" s="5"/>
      <c r="B25" s="16"/>
      <c r="C25" s="16"/>
      <c r="D25" s="35"/>
      <c r="E25" s="53"/>
      <c r="F25" s="35"/>
      <c r="G25" s="35"/>
      <c r="H25" s="35"/>
      <c r="I25" s="16"/>
      <c r="J25" s="16"/>
      <c r="K25" s="87"/>
      <c r="L25" s="13"/>
      <c r="M25" s="13"/>
      <c r="N25" s="13"/>
      <c r="O25" s="13"/>
      <c r="P25" s="87"/>
      <c r="Q25" s="13"/>
      <c r="R25" s="13"/>
      <c r="S25" s="13"/>
      <c r="T25" s="13"/>
      <c r="U25" s="87"/>
      <c r="V25" s="13"/>
      <c r="W25" s="90"/>
      <c r="X25" s="123"/>
      <c r="Y25" s="5"/>
      <c r="Z25" s="5"/>
      <c r="AA25" s="5"/>
    </row>
    <row r="26" spans="1:27" x14ac:dyDescent="0.45">
      <c r="A26" s="5"/>
      <c r="B26" s="16"/>
      <c r="C26" s="16"/>
      <c r="D26" s="35"/>
      <c r="E26" s="35"/>
      <c r="F26" s="26"/>
      <c r="G26" s="26"/>
      <c r="H26" s="26"/>
      <c r="I26" s="10"/>
      <c r="J26" s="10"/>
      <c r="K26" s="87"/>
      <c r="L26" s="122"/>
      <c r="M26" s="122"/>
      <c r="N26" s="122"/>
      <c r="O26" s="122"/>
      <c r="P26" s="87"/>
      <c r="Q26" s="122"/>
      <c r="R26" s="122"/>
      <c r="S26" s="122"/>
      <c r="T26" s="122"/>
      <c r="U26" s="87"/>
      <c r="V26" s="122"/>
      <c r="W26" s="90"/>
      <c r="X26" s="123"/>
      <c r="Y26" s="5"/>
      <c r="Z26" s="5"/>
      <c r="AA26" s="5"/>
    </row>
    <row r="27" spans="1:27" x14ac:dyDescent="0.45">
      <c r="E27" s="74"/>
      <c r="F27" s="26"/>
      <c r="G27" s="26"/>
      <c r="H27" s="26"/>
      <c r="I27" s="10"/>
      <c r="J27" s="10"/>
      <c r="K27" s="87"/>
      <c r="L27" s="16"/>
      <c r="M27" s="16"/>
      <c r="N27" s="16"/>
      <c r="O27" s="16"/>
      <c r="P27" s="87"/>
      <c r="Q27" s="16"/>
      <c r="R27" s="16"/>
      <c r="S27" s="16"/>
      <c r="T27" s="16"/>
      <c r="U27" s="87"/>
      <c r="V27" s="16"/>
      <c r="W27" s="90"/>
      <c r="X27" s="123"/>
      <c r="Y27" s="5"/>
      <c r="Z27" s="5"/>
      <c r="AA27" s="5"/>
    </row>
    <row r="28" spans="1:27" x14ac:dyDescent="0.45">
      <c r="F28" s="10"/>
      <c r="G28" s="10"/>
      <c r="H28" s="10"/>
      <c r="I28" s="10"/>
      <c r="J28" s="10"/>
      <c r="K28" s="87"/>
      <c r="L28" s="16"/>
      <c r="M28" s="16"/>
      <c r="N28" s="16"/>
      <c r="O28" s="16"/>
      <c r="P28" s="87"/>
      <c r="Q28" s="16"/>
      <c r="R28" s="16"/>
      <c r="S28" s="16"/>
      <c r="T28" s="16"/>
      <c r="U28" s="87"/>
      <c r="V28" s="16"/>
      <c r="W28" s="90"/>
      <c r="X28" s="123"/>
    </row>
    <row r="29" spans="1:27" x14ac:dyDescent="0.45">
      <c r="F29" s="10"/>
      <c r="G29" s="10"/>
      <c r="H29" s="10"/>
      <c r="I29" s="10"/>
      <c r="J29" s="10"/>
      <c r="K29" s="87"/>
      <c r="L29" s="5"/>
      <c r="M29" s="5"/>
      <c r="N29" s="5"/>
      <c r="O29" s="5"/>
      <c r="P29" s="87"/>
      <c r="Q29" s="5"/>
      <c r="R29" s="5"/>
      <c r="S29" s="5"/>
      <c r="T29" s="5"/>
      <c r="U29" s="87"/>
      <c r="V29" s="5"/>
      <c r="W29" s="90"/>
      <c r="X29" s="123"/>
    </row>
    <row r="30" spans="1:27" x14ac:dyDescent="0.45">
      <c r="F30" s="10"/>
      <c r="G30" s="10"/>
      <c r="H30" s="10"/>
      <c r="I30" s="10"/>
      <c r="J30" s="10"/>
    </row>
    <row r="31" spans="1:27" x14ac:dyDescent="0.45">
      <c r="F31" s="10"/>
      <c r="G31" s="10"/>
      <c r="H31" s="10"/>
      <c r="I31" s="10"/>
      <c r="J31" s="10"/>
    </row>
    <row r="32" spans="1:27" x14ac:dyDescent="0.45">
      <c r="F32" s="10"/>
      <c r="G32" s="10"/>
      <c r="H32" s="10"/>
      <c r="I32" s="10"/>
      <c r="J32" s="10"/>
    </row>
    <row r="33" spans="6:10" x14ac:dyDescent="0.45">
      <c r="F33" s="10"/>
      <c r="G33" s="10"/>
      <c r="H33" s="10"/>
      <c r="I33" s="10"/>
      <c r="J33" s="10"/>
    </row>
    <row r="34" spans="6:10" x14ac:dyDescent="0.45">
      <c r="F34" s="10"/>
      <c r="G34" s="10"/>
      <c r="H34" s="10"/>
      <c r="I34" s="10"/>
      <c r="J34" s="10"/>
    </row>
    <row r="35" spans="6:10" x14ac:dyDescent="0.45">
      <c r="F35" s="10"/>
      <c r="G35" s="10"/>
      <c r="H35" s="10"/>
      <c r="I35" s="10"/>
      <c r="J35" s="10"/>
    </row>
    <row r="36" spans="6:10" x14ac:dyDescent="0.45">
      <c r="F36" s="10"/>
      <c r="G36" s="10"/>
      <c r="H36" s="10"/>
      <c r="I36" s="10"/>
      <c r="J36" s="10"/>
    </row>
    <row r="37" spans="6:10" x14ac:dyDescent="0.45">
      <c r="F37" s="10"/>
      <c r="G37" s="10"/>
      <c r="H37" s="10"/>
      <c r="I37" s="10"/>
      <c r="J37" s="10"/>
    </row>
    <row r="38" spans="6:10" x14ac:dyDescent="0.45">
      <c r="F38" s="10"/>
      <c r="G38" s="10"/>
      <c r="H38" s="10"/>
      <c r="I38" s="10"/>
      <c r="J38" s="10"/>
    </row>
    <row r="39" spans="6:10" x14ac:dyDescent="0.45">
      <c r="F39" s="10"/>
      <c r="G39" s="10"/>
      <c r="H39" s="10"/>
      <c r="I39" s="10"/>
      <c r="J39" s="10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800-000000000000}"/>
    <hyperlink ref="B1" location="'Calculations file'!A1" display="'Calculations file'!A1" xr:uid="{00000000-0004-0000-0800-000001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D3EAC21452E41B21664C1CEE0122B" ma:contentTypeVersion="14" ma:contentTypeDescription="Create a new document." ma:contentTypeScope="" ma:versionID="85ab50fd4b1dba006d9a760188216302">
  <xsd:schema xmlns:xsd="http://www.w3.org/2001/XMLSchema" xmlns:xs="http://www.w3.org/2001/XMLSchema" xmlns:p="http://schemas.microsoft.com/office/2006/metadata/properties" xmlns:ns3="514752ca-b80a-449f-8668-f75273954230" xmlns:ns4="15f04063-4e1e-44fe-adcd-9842e43cf927" targetNamespace="http://schemas.microsoft.com/office/2006/metadata/properties" ma:root="true" ma:fieldsID="1d8560d101d2f9a29378d8203202fb57" ns3:_="" ns4:_="">
    <xsd:import namespace="514752ca-b80a-449f-8668-f75273954230"/>
    <xsd:import namespace="15f04063-4e1e-44fe-adcd-9842e43cf9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752ca-b80a-449f-8668-f752739542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4063-4e1e-44fe-adcd-9842e43cf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223065-AF70-4498-9567-468B9306E66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5f04063-4e1e-44fe-adcd-9842e43cf927"/>
    <ds:schemaRef ds:uri="514752ca-b80a-449f-8668-f7527395423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90675B-32BE-44B6-9D79-274A526251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EE391E-5FD4-4D14-99DF-F2CCE9B8D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752ca-b80a-449f-8668-f75273954230"/>
    <ds:schemaRef ds:uri="15f04063-4e1e-44fe-adcd-9842e43cf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Abbreviations List</vt:lpstr>
      <vt:lpstr>Calculations file</vt:lpstr>
      <vt:lpstr>Strain %</vt:lpstr>
      <vt:lpstr>S1-EX-SW-HC-45-100-QY1.8-210421</vt:lpstr>
      <vt:lpstr>S2-EX-SW-HC-45-100-QY1.8-210421</vt:lpstr>
      <vt:lpstr>S3-EX-SW-HC-45-100-QY1.8-210421</vt:lpstr>
      <vt:lpstr>S4-EX-SW-HC-45-100-QY1.8-210421</vt:lpstr>
      <vt:lpstr>S1-EX-SW-HB-37-100-QY1.8-210421</vt:lpstr>
      <vt:lpstr>S2-EX-SW-HB-37-100-QY1.8-210421</vt:lpstr>
      <vt:lpstr>S3-EX-SW-HB-37-100-QY1.8-210421</vt:lpstr>
      <vt:lpstr>S4-EX-SW-HB-37-100-QY1.8-210421</vt:lpstr>
      <vt:lpstr>S1-EX-SW-RT-21-30-QY1.8-210421</vt:lpstr>
      <vt:lpstr>S2-EX-SW-RT-21-30-QY1.8-210421</vt:lpstr>
      <vt:lpstr>S3-EX-SW-RT-21-30-QY1.8-210421</vt:lpstr>
      <vt:lpstr>S4-EX-SW-RT-21-30-QY1.8-210421</vt:lpstr>
      <vt:lpstr>S1-EX-SW-FRG-8-100-QY1.8-210421</vt:lpstr>
      <vt:lpstr>S2-EX-SW-FRG-8-100-QY1.8-210421</vt:lpstr>
      <vt:lpstr>S3-EX-SW-FRG-8-100-QY1.8-210421</vt:lpstr>
      <vt:lpstr>S4-EX-SW-FRG-8-100-QY1.8-210421</vt:lpstr>
      <vt:lpstr>S1-S16-EX-SW-DRY-60-39-QY1.8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Omid Alavi</cp:lastModifiedBy>
  <dcterms:created xsi:type="dcterms:W3CDTF">2021-02-08T15:18:26Z</dcterms:created>
  <dcterms:modified xsi:type="dcterms:W3CDTF">2021-12-28T00:54:37Z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0x0101004CCD3EAC21452E41B21664C1CEE0122B</vt:lpwstr>
  </property>
</Properties>
</file>