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525" windowHeight="6915" activeTab="5"/>
  </bookViews>
  <sheets>
    <sheet name="K and Infil_Laporiya" sheetId="12" r:id="rId1"/>
    <sheet name="Soil_classification" sheetId="13" r:id="rId2"/>
    <sheet name="Rainfall and Temp" sheetId="28" r:id="rId3"/>
    <sheet name="Soil mositure data" sheetId="29" r:id="rId4"/>
    <sheet name="Hargreaves_ET_19_20" sheetId="22" r:id="rId5"/>
    <sheet name="T_level_final results" sheetId="21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9" l="1"/>
  <c r="J4" i="29" s="1"/>
  <c r="K4" i="29" s="1"/>
  <c r="H4" i="29"/>
  <c r="I3" i="29"/>
  <c r="J3" i="29" s="1"/>
  <c r="K3" i="29" s="1"/>
  <c r="H3" i="29"/>
  <c r="I278" i="28" l="1"/>
  <c r="H277" i="28"/>
  <c r="H276" i="28"/>
  <c r="H275" i="28"/>
  <c r="H274" i="28"/>
  <c r="H273" i="28"/>
  <c r="H272" i="28"/>
  <c r="H271" i="28"/>
  <c r="H270" i="28"/>
  <c r="H269" i="28"/>
  <c r="H268" i="28"/>
  <c r="H267" i="28"/>
  <c r="H266" i="28"/>
  <c r="H265" i="28"/>
  <c r="H264" i="28"/>
  <c r="H263" i="28"/>
  <c r="H262" i="28"/>
  <c r="H261" i="28"/>
  <c r="H260" i="28"/>
  <c r="H259" i="28"/>
  <c r="H258" i="28"/>
  <c r="H257" i="28"/>
  <c r="H256" i="28"/>
  <c r="H255" i="28"/>
  <c r="H254" i="28"/>
  <c r="H253" i="28"/>
  <c r="H252" i="28"/>
  <c r="H251" i="28"/>
  <c r="H250" i="28"/>
  <c r="H249" i="28"/>
  <c r="H248" i="28"/>
  <c r="H247" i="28"/>
  <c r="H246" i="28"/>
  <c r="H245" i="28"/>
  <c r="H244" i="28"/>
  <c r="H243" i="28"/>
  <c r="H242" i="28"/>
  <c r="H241" i="28"/>
  <c r="H240" i="28"/>
  <c r="H239" i="28"/>
  <c r="H238" i="28"/>
  <c r="H237" i="28"/>
  <c r="H236" i="28"/>
  <c r="H235" i="28"/>
  <c r="H234" i="28"/>
  <c r="H233" i="28"/>
  <c r="H232" i="28"/>
  <c r="H231" i="28"/>
  <c r="H230" i="28"/>
  <c r="H229" i="28"/>
  <c r="H228" i="28"/>
  <c r="H227" i="28"/>
  <c r="H226" i="28"/>
  <c r="H225" i="28"/>
  <c r="H224" i="28"/>
  <c r="H223" i="28"/>
  <c r="H222" i="28"/>
  <c r="H221" i="28"/>
  <c r="H220" i="28"/>
  <c r="H219" i="28"/>
  <c r="H218" i="28"/>
  <c r="H217" i="28"/>
  <c r="H216" i="28"/>
  <c r="H215" i="28"/>
  <c r="H214" i="28"/>
  <c r="H213" i="28"/>
  <c r="H212" i="28"/>
  <c r="H211" i="28"/>
  <c r="H210" i="28"/>
  <c r="H209" i="28"/>
  <c r="H208" i="28"/>
  <c r="H207" i="28"/>
  <c r="H206" i="28"/>
  <c r="H205" i="28"/>
  <c r="H204" i="28"/>
  <c r="H203" i="28"/>
  <c r="H202" i="28"/>
  <c r="H201" i="28"/>
  <c r="H200" i="28"/>
  <c r="W199" i="28"/>
  <c r="H199" i="28"/>
  <c r="W198" i="28"/>
  <c r="H198" i="28"/>
  <c r="W197" i="28"/>
  <c r="H197" i="28"/>
  <c r="W196" i="28"/>
  <c r="H196" i="28"/>
  <c r="W195" i="28"/>
  <c r="H195" i="28"/>
  <c r="W194" i="28"/>
  <c r="H194" i="28"/>
  <c r="W193" i="28"/>
  <c r="H193" i="28"/>
  <c r="W192" i="28"/>
  <c r="H192" i="28"/>
  <c r="W191" i="28"/>
  <c r="H191" i="28"/>
  <c r="W190" i="28"/>
  <c r="H190" i="28"/>
  <c r="W189" i="28"/>
  <c r="H189" i="28"/>
  <c r="W188" i="28"/>
  <c r="H188" i="28"/>
  <c r="W187" i="28"/>
  <c r="H187" i="28"/>
  <c r="W186" i="28"/>
  <c r="H186" i="28"/>
  <c r="H185" i="28"/>
  <c r="H184" i="28"/>
  <c r="H183" i="28"/>
  <c r="H182" i="28"/>
  <c r="H181" i="28"/>
  <c r="H180" i="28"/>
  <c r="H179" i="28"/>
  <c r="H178" i="28"/>
  <c r="H177" i="28"/>
  <c r="H176" i="28"/>
  <c r="H175" i="28"/>
  <c r="H174" i="28"/>
  <c r="H173" i="28"/>
  <c r="H172" i="28"/>
  <c r="H171" i="28"/>
  <c r="H170" i="28"/>
  <c r="H169" i="28"/>
  <c r="H168" i="28"/>
  <c r="H167" i="28"/>
  <c r="H166" i="28"/>
  <c r="H165" i="28"/>
  <c r="H164" i="28"/>
  <c r="H163" i="28"/>
  <c r="H162" i="28"/>
  <c r="H161" i="28"/>
  <c r="H160" i="28"/>
  <c r="H159" i="28"/>
  <c r="H158" i="28"/>
  <c r="H157" i="28"/>
  <c r="H156" i="28"/>
  <c r="J278" i="28" s="1"/>
  <c r="H155" i="28"/>
  <c r="H154" i="28"/>
  <c r="H153" i="28"/>
  <c r="H152" i="28"/>
  <c r="H151" i="28"/>
  <c r="H150" i="28"/>
  <c r="H149" i="28"/>
  <c r="H148" i="28"/>
  <c r="H147" i="28"/>
  <c r="H146" i="28"/>
  <c r="H145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O126" i="28"/>
  <c r="N126" i="28"/>
  <c r="M126" i="28"/>
  <c r="L126" i="28"/>
  <c r="H126" i="28"/>
  <c r="R125" i="28"/>
  <c r="P125" i="28"/>
  <c r="H125" i="28"/>
  <c r="R124" i="28"/>
  <c r="P124" i="28"/>
  <c r="H124" i="28"/>
  <c r="R123" i="28"/>
  <c r="P123" i="28"/>
  <c r="H123" i="28"/>
  <c r="R122" i="28"/>
  <c r="P122" i="28"/>
  <c r="H122" i="28"/>
  <c r="R121" i="28"/>
  <c r="P121" i="28"/>
  <c r="H121" i="28"/>
  <c r="R120" i="28"/>
  <c r="P120" i="28"/>
  <c r="H120" i="28"/>
  <c r="R119" i="28"/>
  <c r="P119" i="28"/>
  <c r="H119" i="28"/>
  <c r="R118" i="28"/>
  <c r="P118" i="28"/>
  <c r="H118" i="28"/>
  <c r="R117" i="28"/>
  <c r="P117" i="28"/>
  <c r="H117" i="28"/>
  <c r="R116" i="28"/>
  <c r="P116" i="28"/>
  <c r="H116" i="28"/>
  <c r="R115" i="28"/>
  <c r="P115" i="28"/>
  <c r="H115" i="28"/>
  <c r="R114" i="28"/>
  <c r="P114" i="28"/>
  <c r="H114" i="28"/>
  <c r="R113" i="28"/>
  <c r="P113" i="28"/>
  <c r="H113" i="28"/>
  <c r="R112" i="28"/>
  <c r="P112" i="28"/>
  <c r="H112" i="28"/>
  <c r="R111" i="28"/>
  <c r="P111" i="28"/>
  <c r="H111" i="28"/>
  <c r="R110" i="28"/>
  <c r="P110" i="28"/>
  <c r="H110" i="28"/>
  <c r="R109" i="28"/>
  <c r="P109" i="28"/>
  <c r="H109" i="28"/>
  <c r="R108" i="28"/>
  <c r="P108" i="28"/>
  <c r="H108" i="28"/>
  <c r="R107" i="28"/>
  <c r="P107" i="28"/>
  <c r="H107" i="28"/>
  <c r="R106" i="28"/>
  <c r="P106" i="28"/>
  <c r="H106" i="28"/>
  <c r="R105" i="28"/>
  <c r="P105" i="28"/>
  <c r="H105" i="28"/>
  <c r="R104" i="28"/>
  <c r="P104" i="28"/>
  <c r="H104" i="28"/>
  <c r="R103" i="28"/>
  <c r="P103" i="28"/>
  <c r="H103" i="28"/>
  <c r="R102" i="28"/>
  <c r="P102" i="28"/>
  <c r="H102" i="28"/>
  <c r="R101" i="28"/>
  <c r="P101" i="28"/>
  <c r="H101" i="28"/>
  <c r="R100" i="28"/>
  <c r="P100" i="28"/>
  <c r="H100" i="28"/>
  <c r="R99" i="28"/>
  <c r="P99" i="28"/>
  <c r="H99" i="28"/>
  <c r="R98" i="28"/>
  <c r="P98" i="28"/>
  <c r="H98" i="28"/>
  <c r="R97" i="28"/>
  <c r="P97" i="28"/>
  <c r="H97" i="28"/>
  <c r="R96" i="28"/>
  <c r="P96" i="28"/>
  <c r="H96" i="28"/>
  <c r="R95" i="28"/>
  <c r="P95" i="28"/>
  <c r="H95" i="28"/>
  <c r="R94" i="28"/>
  <c r="P94" i="28"/>
  <c r="H94" i="28"/>
  <c r="R93" i="28"/>
  <c r="P93" i="28"/>
  <c r="H93" i="28"/>
  <c r="R92" i="28"/>
  <c r="P92" i="28"/>
  <c r="H92" i="28"/>
  <c r="R91" i="28"/>
  <c r="P91" i="28"/>
  <c r="H91" i="28"/>
  <c r="R90" i="28"/>
  <c r="P90" i="28"/>
  <c r="H90" i="28"/>
  <c r="R89" i="28"/>
  <c r="P89" i="28"/>
  <c r="H89" i="28"/>
  <c r="R88" i="28"/>
  <c r="P88" i="28"/>
  <c r="H88" i="28"/>
  <c r="R87" i="28"/>
  <c r="P87" i="28"/>
  <c r="H87" i="28"/>
  <c r="R86" i="28"/>
  <c r="P86" i="28"/>
  <c r="H86" i="28"/>
  <c r="R85" i="28"/>
  <c r="P85" i="28"/>
  <c r="H85" i="28"/>
  <c r="R84" i="28"/>
  <c r="P84" i="28"/>
  <c r="H84" i="28"/>
  <c r="R83" i="28"/>
  <c r="P83" i="28"/>
  <c r="H83" i="28"/>
  <c r="R82" i="28"/>
  <c r="P82" i="28"/>
  <c r="H82" i="28"/>
  <c r="R81" i="28"/>
  <c r="P81" i="28"/>
  <c r="H81" i="28"/>
  <c r="R80" i="28"/>
  <c r="P80" i="28"/>
  <c r="H80" i="28"/>
  <c r="R79" i="28"/>
  <c r="P79" i="28"/>
  <c r="H79" i="28"/>
  <c r="R78" i="28"/>
  <c r="P78" i="28"/>
  <c r="H78" i="28"/>
  <c r="R77" i="28"/>
  <c r="P77" i="28"/>
  <c r="H77" i="28"/>
  <c r="R76" i="28"/>
  <c r="P76" i="28"/>
  <c r="H76" i="28"/>
  <c r="R75" i="28"/>
  <c r="P75" i="28"/>
  <c r="H75" i="28"/>
  <c r="R74" i="28"/>
  <c r="P74" i="28"/>
  <c r="H74" i="28"/>
  <c r="R73" i="28"/>
  <c r="P73" i="28"/>
  <c r="H73" i="28"/>
  <c r="R72" i="28"/>
  <c r="P72" i="28"/>
  <c r="H72" i="28"/>
  <c r="R71" i="28"/>
  <c r="P71" i="28"/>
  <c r="H71" i="28"/>
  <c r="R70" i="28"/>
  <c r="P70" i="28"/>
  <c r="H70" i="28"/>
  <c r="R69" i="28"/>
  <c r="P69" i="28"/>
  <c r="H69" i="28"/>
  <c r="R68" i="28"/>
  <c r="P68" i="28"/>
  <c r="H68" i="28"/>
  <c r="R67" i="28"/>
  <c r="P67" i="28"/>
  <c r="H67" i="28"/>
  <c r="R66" i="28"/>
  <c r="P66" i="28"/>
  <c r="H66" i="28"/>
  <c r="R65" i="28"/>
  <c r="P65" i="28"/>
  <c r="H65" i="28"/>
  <c r="R64" i="28"/>
  <c r="P64" i="28"/>
  <c r="H64" i="28"/>
  <c r="R63" i="28"/>
  <c r="P63" i="28"/>
  <c r="H63" i="28"/>
  <c r="R62" i="28"/>
  <c r="P62" i="28"/>
  <c r="H62" i="28"/>
  <c r="R61" i="28"/>
  <c r="P61" i="28"/>
  <c r="H61" i="28"/>
  <c r="R60" i="28"/>
  <c r="P60" i="28"/>
  <c r="H60" i="28"/>
  <c r="R59" i="28"/>
  <c r="P59" i="28"/>
  <c r="H59" i="28"/>
  <c r="R58" i="28"/>
  <c r="P58" i="28"/>
  <c r="H58" i="28"/>
  <c r="R57" i="28"/>
  <c r="P57" i="28"/>
  <c r="H57" i="28"/>
  <c r="R56" i="28"/>
  <c r="P56" i="28"/>
  <c r="H56" i="28"/>
  <c r="R55" i="28"/>
  <c r="P55" i="28"/>
  <c r="H55" i="28"/>
  <c r="R54" i="28"/>
  <c r="P54" i="28"/>
  <c r="H54" i="28"/>
  <c r="R53" i="28"/>
  <c r="P53" i="28"/>
  <c r="H53" i="28"/>
  <c r="R52" i="28"/>
  <c r="P52" i="28"/>
  <c r="H52" i="28"/>
  <c r="R51" i="28"/>
  <c r="P51" i="28"/>
  <c r="H51" i="28"/>
  <c r="R50" i="28"/>
  <c r="P50" i="28"/>
  <c r="H50" i="28"/>
  <c r="R49" i="28"/>
  <c r="P49" i="28"/>
  <c r="H49" i="28"/>
  <c r="R48" i="28"/>
  <c r="P48" i="28"/>
  <c r="H48" i="28"/>
  <c r="R47" i="28"/>
  <c r="P47" i="28"/>
  <c r="H47" i="28"/>
  <c r="R46" i="28"/>
  <c r="P46" i="28"/>
  <c r="H46" i="28"/>
  <c r="R45" i="28"/>
  <c r="P45" i="28"/>
  <c r="H45" i="28"/>
  <c r="R44" i="28"/>
  <c r="P44" i="28"/>
  <c r="H44" i="28"/>
  <c r="R43" i="28"/>
  <c r="P43" i="28"/>
  <c r="H43" i="28"/>
  <c r="R42" i="28"/>
  <c r="P42" i="28"/>
  <c r="H42" i="28"/>
  <c r="R41" i="28"/>
  <c r="P41" i="28"/>
  <c r="H41" i="28"/>
  <c r="R40" i="28"/>
  <c r="P40" i="28"/>
  <c r="H40" i="28"/>
  <c r="R39" i="28"/>
  <c r="P39" i="28"/>
  <c r="H39" i="28"/>
  <c r="R38" i="28"/>
  <c r="P38" i="28"/>
  <c r="H38" i="28"/>
  <c r="R37" i="28"/>
  <c r="P37" i="28"/>
  <c r="H37" i="28"/>
  <c r="R36" i="28"/>
  <c r="P36" i="28"/>
  <c r="H36" i="28"/>
  <c r="R35" i="28"/>
  <c r="P35" i="28"/>
  <c r="H35" i="28"/>
  <c r="R34" i="28"/>
  <c r="P34" i="28"/>
  <c r="H34" i="28"/>
  <c r="R33" i="28"/>
  <c r="P33" i="28"/>
  <c r="H33" i="28"/>
  <c r="R32" i="28"/>
  <c r="P32" i="28"/>
  <c r="H32" i="28"/>
  <c r="R31" i="28"/>
  <c r="P31" i="28"/>
  <c r="H31" i="28"/>
  <c r="R30" i="28"/>
  <c r="P30" i="28"/>
  <c r="H30" i="28"/>
  <c r="R29" i="28"/>
  <c r="P29" i="28"/>
  <c r="H29" i="28"/>
  <c r="R28" i="28"/>
  <c r="P28" i="28"/>
  <c r="H28" i="28"/>
  <c r="R27" i="28"/>
  <c r="P27" i="28"/>
  <c r="H27" i="28"/>
  <c r="R26" i="28"/>
  <c r="P26" i="28"/>
  <c r="H26" i="28"/>
  <c r="R25" i="28"/>
  <c r="P25" i="28"/>
  <c r="H25" i="28"/>
  <c r="R24" i="28"/>
  <c r="P24" i="28"/>
  <c r="H24" i="28"/>
  <c r="R23" i="28"/>
  <c r="P23" i="28"/>
  <c r="H23" i="28"/>
  <c r="R22" i="28"/>
  <c r="P22" i="28"/>
  <c r="H22" i="28"/>
  <c r="R21" i="28"/>
  <c r="P21" i="28"/>
  <c r="H21" i="28"/>
  <c r="R20" i="28"/>
  <c r="P20" i="28"/>
  <c r="H20" i="28"/>
  <c r="R19" i="28"/>
  <c r="P19" i="28"/>
  <c r="H19" i="28"/>
  <c r="R18" i="28"/>
  <c r="P18" i="28"/>
  <c r="H18" i="28"/>
  <c r="R17" i="28"/>
  <c r="P17" i="28"/>
  <c r="H17" i="28"/>
  <c r="R16" i="28"/>
  <c r="P16" i="28"/>
  <c r="H16" i="28"/>
  <c r="R15" i="28"/>
  <c r="P15" i="28"/>
  <c r="H15" i="28"/>
  <c r="R14" i="28"/>
  <c r="P14" i="28"/>
  <c r="H14" i="28"/>
  <c r="R13" i="28"/>
  <c r="P13" i="28"/>
  <c r="H13" i="28"/>
  <c r="AG12" i="28"/>
  <c r="AF12" i="28"/>
  <c r="R12" i="28"/>
  <c r="P12" i="28"/>
  <c r="H12" i="28"/>
  <c r="R11" i="28"/>
  <c r="P11" i="28"/>
  <c r="H11" i="28"/>
  <c r="R10" i="28"/>
  <c r="P10" i="28"/>
  <c r="H10" i="28"/>
  <c r="R9" i="28"/>
  <c r="P9" i="28"/>
  <c r="H9" i="28"/>
  <c r="R8" i="28"/>
  <c r="P8" i="28"/>
  <c r="P126" i="28" s="1"/>
  <c r="H8" i="28"/>
  <c r="R7" i="28"/>
  <c r="P7" i="28"/>
  <c r="H7" i="28"/>
  <c r="R6" i="28"/>
  <c r="P6" i="28"/>
  <c r="H6" i="28"/>
  <c r="R5" i="28"/>
  <c r="P5" i="28"/>
  <c r="H5" i="28"/>
  <c r="AL4" i="28"/>
  <c r="R4" i="28"/>
  <c r="P4" i="28"/>
  <c r="H4" i="28"/>
  <c r="AL3" i="28"/>
  <c r="F460" i="22" l="1"/>
  <c r="K17" i="21" l="1"/>
  <c r="K12" i="21"/>
  <c r="K13" i="21"/>
  <c r="K14" i="21"/>
  <c r="K15" i="21"/>
  <c r="J23" i="21" l="1"/>
  <c r="K16" i="21" l="1"/>
  <c r="K18" i="21" s="1"/>
  <c r="P12" i="21" l="1"/>
  <c r="P10" i="21"/>
  <c r="P11" i="21"/>
  <c r="J428" i="22" l="1"/>
  <c r="J429" i="22"/>
  <c r="J430" i="22"/>
  <c r="J431" i="22"/>
  <c r="J432" i="22"/>
  <c r="J433" i="22"/>
  <c r="J434" i="22"/>
  <c r="J435" i="22"/>
  <c r="J436" i="22"/>
  <c r="J437" i="22"/>
  <c r="J438" i="22"/>
  <c r="J439" i="22"/>
  <c r="J440" i="22"/>
  <c r="J441" i="22"/>
  <c r="J442" i="22"/>
  <c r="J443" i="22"/>
  <c r="J444" i="22"/>
  <c r="J445" i="22"/>
  <c r="J446" i="22"/>
  <c r="J447" i="22"/>
  <c r="J448" i="22"/>
  <c r="J449" i="22"/>
  <c r="J450" i="22"/>
  <c r="J451" i="22"/>
  <c r="J452" i="22"/>
  <c r="J453" i="22"/>
  <c r="J454" i="22"/>
  <c r="J455" i="22"/>
  <c r="J456" i="22"/>
  <c r="J457" i="22"/>
  <c r="J458" i="22"/>
  <c r="J459" i="22"/>
  <c r="J460" i="22"/>
  <c r="J427" i="22"/>
  <c r="I428" i="22"/>
  <c r="I429" i="22"/>
  <c r="I430" i="22"/>
  <c r="I431" i="22"/>
  <c r="I432" i="22"/>
  <c r="I433" i="22"/>
  <c r="I434" i="22"/>
  <c r="I435" i="22"/>
  <c r="I436" i="22"/>
  <c r="I437" i="22"/>
  <c r="I438" i="22"/>
  <c r="I439" i="22"/>
  <c r="I440" i="22"/>
  <c r="I441" i="22"/>
  <c r="I442" i="22"/>
  <c r="I443" i="22"/>
  <c r="I444" i="22"/>
  <c r="I445" i="22"/>
  <c r="I446" i="22"/>
  <c r="I447" i="22"/>
  <c r="I448" i="22"/>
  <c r="I449" i="22"/>
  <c r="I450" i="22"/>
  <c r="I451" i="22"/>
  <c r="I452" i="22"/>
  <c r="I453" i="22"/>
  <c r="I454" i="22"/>
  <c r="I455" i="22"/>
  <c r="I456" i="22"/>
  <c r="I457" i="22"/>
  <c r="I458" i="22"/>
  <c r="I459" i="22"/>
  <c r="I460" i="22"/>
  <c r="I427" i="22"/>
  <c r="G433" i="22"/>
  <c r="H433" i="22"/>
  <c r="H428" i="22"/>
  <c r="H430" i="22"/>
  <c r="H431" i="22"/>
  <c r="H432" i="22"/>
  <c r="H434" i="22"/>
  <c r="H435" i="22"/>
  <c r="H436" i="22"/>
  <c r="H437" i="22"/>
  <c r="H438" i="22"/>
  <c r="H439" i="22"/>
  <c r="H440" i="22"/>
  <c r="H441" i="22"/>
  <c r="H442" i="22"/>
  <c r="H443" i="22"/>
  <c r="H444" i="22"/>
  <c r="H445" i="22"/>
  <c r="H446" i="22"/>
  <c r="H447" i="22"/>
  <c r="H448" i="22"/>
  <c r="H449" i="22"/>
  <c r="H450" i="22"/>
  <c r="H451" i="22"/>
  <c r="H452" i="22"/>
  <c r="H453" i="22"/>
  <c r="H454" i="22"/>
  <c r="H455" i="22"/>
  <c r="H456" i="22"/>
  <c r="H457" i="22"/>
  <c r="H458" i="22"/>
  <c r="H459" i="22"/>
  <c r="H460" i="22"/>
  <c r="G430" i="22"/>
  <c r="G431" i="22"/>
  <c r="G432" i="22"/>
  <c r="G434" i="22"/>
  <c r="G435" i="22"/>
  <c r="G436" i="22"/>
  <c r="G437" i="22"/>
  <c r="G438" i="22"/>
  <c r="G439" i="22"/>
  <c r="G440" i="22"/>
  <c r="G441" i="22"/>
  <c r="G442" i="22"/>
  <c r="G443" i="22"/>
  <c r="G444" i="22"/>
  <c r="G445" i="22"/>
  <c r="G446" i="22"/>
  <c r="G447" i="22"/>
  <c r="G448" i="22"/>
  <c r="G449" i="22"/>
  <c r="G450" i="22"/>
  <c r="G451" i="22"/>
  <c r="G452" i="22"/>
  <c r="G453" i="22"/>
  <c r="G454" i="22"/>
  <c r="G455" i="22"/>
  <c r="G456" i="22"/>
  <c r="G457" i="22"/>
  <c r="G458" i="22"/>
  <c r="G459" i="22"/>
  <c r="G460" i="22"/>
  <c r="F430" i="22"/>
  <c r="F431" i="22"/>
  <c r="F432" i="22"/>
  <c r="F433" i="22"/>
  <c r="F434" i="22"/>
  <c r="F435" i="22"/>
  <c r="F436" i="22"/>
  <c r="F437" i="22"/>
  <c r="F438" i="22"/>
  <c r="F439" i="22"/>
  <c r="F440" i="22"/>
  <c r="F441" i="22"/>
  <c r="F442" i="22"/>
  <c r="F443" i="22"/>
  <c r="F444" i="22"/>
  <c r="F445" i="22"/>
  <c r="F446" i="22"/>
  <c r="F447" i="22"/>
  <c r="F448" i="22"/>
  <c r="F449" i="22"/>
  <c r="F450" i="22"/>
  <c r="F451" i="22"/>
  <c r="F452" i="22"/>
  <c r="F453" i="22"/>
  <c r="F454" i="22"/>
  <c r="F455" i="22"/>
  <c r="F456" i="22"/>
  <c r="F457" i="22"/>
  <c r="F458" i="22"/>
  <c r="F459" i="22"/>
  <c r="F429" i="22"/>
  <c r="F3" i="22"/>
  <c r="J9" i="12"/>
  <c r="P13" i="21" l="1"/>
  <c r="P14" i="21" l="1"/>
  <c r="P15" i="21" s="1"/>
  <c r="P16" i="21"/>
  <c r="P18" i="21"/>
  <c r="P19" i="21"/>
  <c r="P17" i="21"/>
  <c r="P20" i="21" l="1"/>
  <c r="P21" i="21" s="1"/>
  <c r="J6" i="22" l="1"/>
  <c r="G429" i="22"/>
  <c r="H429" i="22" s="1"/>
  <c r="G428" i="22"/>
  <c r="F428" i="22"/>
  <c r="G427" i="22"/>
  <c r="H427" i="22" s="1"/>
  <c r="F427" i="22"/>
  <c r="G426" i="22"/>
  <c r="H426" i="22" s="1"/>
  <c r="F426" i="22"/>
  <c r="G425" i="22"/>
  <c r="H425" i="22" s="1"/>
  <c r="F425" i="22"/>
  <c r="G424" i="22"/>
  <c r="H424" i="22" s="1"/>
  <c r="F424" i="22"/>
  <c r="G423" i="22"/>
  <c r="H423" i="22" s="1"/>
  <c r="F423" i="22"/>
  <c r="G422" i="22"/>
  <c r="H422" i="22" s="1"/>
  <c r="F422" i="22"/>
  <c r="G421" i="22"/>
  <c r="H421" i="22" s="1"/>
  <c r="F421" i="22"/>
  <c r="G420" i="22"/>
  <c r="H420" i="22" s="1"/>
  <c r="F420" i="22"/>
  <c r="G419" i="22"/>
  <c r="H419" i="22" s="1"/>
  <c r="F419" i="22"/>
  <c r="G418" i="22"/>
  <c r="H418" i="22" s="1"/>
  <c r="F418" i="22"/>
  <c r="G417" i="22"/>
  <c r="H417" i="22" s="1"/>
  <c r="F417" i="22"/>
  <c r="G416" i="22"/>
  <c r="H416" i="22" s="1"/>
  <c r="F416" i="22"/>
  <c r="G415" i="22"/>
  <c r="H415" i="22" s="1"/>
  <c r="F415" i="22"/>
  <c r="G414" i="22"/>
  <c r="H414" i="22" s="1"/>
  <c r="F414" i="22"/>
  <c r="G413" i="22"/>
  <c r="H413" i="22" s="1"/>
  <c r="F413" i="22"/>
  <c r="G412" i="22"/>
  <c r="H412" i="22" s="1"/>
  <c r="F412" i="22"/>
  <c r="G411" i="22"/>
  <c r="H411" i="22" s="1"/>
  <c r="F411" i="22"/>
  <c r="G410" i="22"/>
  <c r="H410" i="22" s="1"/>
  <c r="F410" i="22"/>
  <c r="G409" i="22"/>
  <c r="H409" i="22" s="1"/>
  <c r="F409" i="22"/>
  <c r="G408" i="22"/>
  <c r="H408" i="22" s="1"/>
  <c r="F408" i="22"/>
  <c r="G407" i="22"/>
  <c r="H407" i="22" s="1"/>
  <c r="F407" i="22"/>
  <c r="G406" i="22"/>
  <c r="H406" i="22" s="1"/>
  <c r="F406" i="22"/>
  <c r="G405" i="22"/>
  <c r="H405" i="22" s="1"/>
  <c r="F405" i="22"/>
  <c r="G404" i="22"/>
  <c r="H404" i="22" s="1"/>
  <c r="F404" i="22"/>
  <c r="G403" i="22"/>
  <c r="H403" i="22" s="1"/>
  <c r="F403" i="22"/>
  <c r="G402" i="22"/>
  <c r="H402" i="22" s="1"/>
  <c r="F402" i="22"/>
  <c r="G401" i="22"/>
  <c r="H401" i="22" s="1"/>
  <c r="F401" i="22"/>
  <c r="G400" i="22"/>
  <c r="H400" i="22" s="1"/>
  <c r="F400" i="22"/>
  <c r="G399" i="22"/>
  <c r="H399" i="22" s="1"/>
  <c r="F399" i="22"/>
  <c r="G398" i="22"/>
  <c r="H398" i="22" s="1"/>
  <c r="F398" i="22"/>
  <c r="G397" i="22"/>
  <c r="H397" i="22" s="1"/>
  <c r="F397" i="22"/>
  <c r="G396" i="22"/>
  <c r="H396" i="22" s="1"/>
  <c r="F396" i="22"/>
  <c r="G395" i="22"/>
  <c r="H395" i="22" s="1"/>
  <c r="F395" i="22"/>
  <c r="G394" i="22"/>
  <c r="H394" i="22" s="1"/>
  <c r="F394" i="22"/>
  <c r="G393" i="22"/>
  <c r="H393" i="22" s="1"/>
  <c r="F393" i="22"/>
  <c r="G392" i="22"/>
  <c r="H392" i="22" s="1"/>
  <c r="F392" i="22"/>
  <c r="G391" i="22"/>
  <c r="H391" i="22" s="1"/>
  <c r="F391" i="22"/>
  <c r="G390" i="22"/>
  <c r="H390" i="22" s="1"/>
  <c r="F390" i="22"/>
  <c r="G389" i="22"/>
  <c r="H389" i="22" s="1"/>
  <c r="F389" i="22"/>
  <c r="G388" i="22"/>
  <c r="H388" i="22" s="1"/>
  <c r="F388" i="22"/>
  <c r="G387" i="22"/>
  <c r="H387" i="22" s="1"/>
  <c r="F387" i="22"/>
  <c r="G386" i="22"/>
  <c r="H386" i="22" s="1"/>
  <c r="F386" i="22"/>
  <c r="G385" i="22"/>
  <c r="H385" i="22" s="1"/>
  <c r="F385" i="22"/>
  <c r="G384" i="22"/>
  <c r="H384" i="22" s="1"/>
  <c r="F384" i="22"/>
  <c r="G383" i="22"/>
  <c r="H383" i="22" s="1"/>
  <c r="F383" i="22"/>
  <c r="G382" i="22"/>
  <c r="H382" i="22" s="1"/>
  <c r="F382" i="22"/>
  <c r="G381" i="22"/>
  <c r="H381" i="22" s="1"/>
  <c r="F381" i="22"/>
  <c r="G380" i="22"/>
  <c r="H380" i="22" s="1"/>
  <c r="F380" i="22"/>
  <c r="G379" i="22"/>
  <c r="H379" i="22" s="1"/>
  <c r="F379" i="22"/>
  <c r="G378" i="22"/>
  <c r="H378" i="22" s="1"/>
  <c r="F378" i="22"/>
  <c r="G377" i="22"/>
  <c r="H377" i="22" s="1"/>
  <c r="F377" i="22"/>
  <c r="G376" i="22"/>
  <c r="H376" i="22" s="1"/>
  <c r="F376" i="22"/>
  <c r="G375" i="22"/>
  <c r="H375" i="22" s="1"/>
  <c r="F375" i="22"/>
  <c r="G374" i="22"/>
  <c r="H374" i="22" s="1"/>
  <c r="F374" i="22"/>
  <c r="G373" i="22"/>
  <c r="H373" i="22" s="1"/>
  <c r="F373" i="22"/>
  <c r="G372" i="22"/>
  <c r="H372" i="22" s="1"/>
  <c r="F372" i="22"/>
  <c r="G371" i="22"/>
  <c r="H371" i="22" s="1"/>
  <c r="F371" i="22"/>
  <c r="G370" i="22"/>
  <c r="H370" i="22" s="1"/>
  <c r="F370" i="22"/>
  <c r="G369" i="22"/>
  <c r="H369" i="22" s="1"/>
  <c r="F369" i="22"/>
  <c r="G368" i="22"/>
  <c r="H368" i="22" s="1"/>
  <c r="F368" i="22"/>
  <c r="G367" i="22"/>
  <c r="H367" i="22" s="1"/>
  <c r="F367" i="22"/>
  <c r="G366" i="22"/>
  <c r="H366" i="22" s="1"/>
  <c r="F366" i="22"/>
  <c r="G365" i="22"/>
  <c r="H365" i="22" s="1"/>
  <c r="F365" i="22"/>
  <c r="G364" i="22"/>
  <c r="H364" i="22" s="1"/>
  <c r="F364" i="22"/>
  <c r="G363" i="22"/>
  <c r="H363" i="22" s="1"/>
  <c r="F363" i="22"/>
  <c r="G362" i="22"/>
  <c r="H362" i="22" s="1"/>
  <c r="F362" i="22"/>
  <c r="G361" i="22"/>
  <c r="H361" i="22" s="1"/>
  <c r="F361" i="22"/>
  <c r="G360" i="22"/>
  <c r="H360" i="22" s="1"/>
  <c r="F360" i="22"/>
  <c r="G359" i="22"/>
  <c r="H359" i="22" s="1"/>
  <c r="F359" i="22"/>
  <c r="G358" i="22"/>
  <c r="H358" i="22" s="1"/>
  <c r="F358" i="22"/>
  <c r="G357" i="22"/>
  <c r="H357" i="22" s="1"/>
  <c r="F357" i="22"/>
  <c r="G356" i="22"/>
  <c r="H356" i="22" s="1"/>
  <c r="F356" i="22"/>
  <c r="G355" i="22"/>
  <c r="H355" i="22" s="1"/>
  <c r="F355" i="22"/>
  <c r="G354" i="22"/>
  <c r="H354" i="22" s="1"/>
  <c r="F354" i="22"/>
  <c r="G353" i="22"/>
  <c r="H353" i="22" s="1"/>
  <c r="F353" i="22"/>
  <c r="G352" i="22"/>
  <c r="H352" i="22" s="1"/>
  <c r="F352" i="22"/>
  <c r="G351" i="22"/>
  <c r="H351" i="22" s="1"/>
  <c r="F351" i="22"/>
  <c r="G350" i="22"/>
  <c r="H350" i="22" s="1"/>
  <c r="F350" i="22"/>
  <c r="G349" i="22"/>
  <c r="H349" i="22" s="1"/>
  <c r="F349" i="22"/>
  <c r="G348" i="22"/>
  <c r="H348" i="22" s="1"/>
  <c r="F348" i="22"/>
  <c r="G347" i="22"/>
  <c r="H347" i="22" s="1"/>
  <c r="F347" i="22"/>
  <c r="G346" i="22"/>
  <c r="H346" i="22" s="1"/>
  <c r="F346" i="22"/>
  <c r="G345" i="22"/>
  <c r="H345" i="22" s="1"/>
  <c r="F345" i="22"/>
  <c r="G344" i="22"/>
  <c r="H344" i="22" s="1"/>
  <c r="F344" i="22"/>
  <c r="G343" i="22"/>
  <c r="H343" i="22" s="1"/>
  <c r="F343" i="22"/>
  <c r="G342" i="22"/>
  <c r="H342" i="22" s="1"/>
  <c r="F342" i="22"/>
  <c r="G341" i="22"/>
  <c r="H341" i="22" s="1"/>
  <c r="F341" i="22"/>
  <c r="G340" i="22"/>
  <c r="H340" i="22" s="1"/>
  <c r="F340" i="22"/>
  <c r="G339" i="22"/>
  <c r="H339" i="22" s="1"/>
  <c r="F339" i="22"/>
  <c r="G338" i="22"/>
  <c r="H338" i="22" s="1"/>
  <c r="F338" i="22"/>
  <c r="G337" i="22"/>
  <c r="H337" i="22" s="1"/>
  <c r="F337" i="22"/>
  <c r="G336" i="22"/>
  <c r="H336" i="22" s="1"/>
  <c r="F336" i="22"/>
  <c r="G335" i="22"/>
  <c r="H335" i="22" s="1"/>
  <c r="F335" i="22"/>
  <c r="G334" i="22"/>
  <c r="H334" i="22" s="1"/>
  <c r="F334" i="22"/>
  <c r="G333" i="22"/>
  <c r="H333" i="22" s="1"/>
  <c r="F333" i="22"/>
  <c r="G332" i="22"/>
  <c r="H332" i="22" s="1"/>
  <c r="F332" i="22"/>
  <c r="G331" i="22"/>
  <c r="H331" i="22" s="1"/>
  <c r="F331" i="22"/>
  <c r="G330" i="22"/>
  <c r="H330" i="22" s="1"/>
  <c r="F330" i="22"/>
  <c r="G329" i="22"/>
  <c r="H329" i="22" s="1"/>
  <c r="F329" i="22"/>
  <c r="G328" i="22"/>
  <c r="H328" i="22" s="1"/>
  <c r="F328" i="22"/>
  <c r="G327" i="22"/>
  <c r="H327" i="22" s="1"/>
  <c r="F327" i="22"/>
  <c r="G326" i="22"/>
  <c r="H326" i="22" s="1"/>
  <c r="F326" i="22"/>
  <c r="G325" i="22"/>
  <c r="H325" i="22" s="1"/>
  <c r="F325" i="22"/>
  <c r="G324" i="22"/>
  <c r="H324" i="22" s="1"/>
  <c r="F324" i="22"/>
  <c r="G323" i="22"/>
  <c r="H323" i="22" s="1"/>
  <c r="F323" i="22"/>
  <c r="G322" i="22"/>
  <c r="H322" i="22" s="1"/>
  <c r="F322" i="22"/>
  <c r="G321" i="22"/>
  <c r="H321" i="22" s="1"/>
  <c r="F321" i="22"/>
  <c r="G320" i="22"/>
  <c r="H320" i="22" s="1"/>
  <c r="F320" i="22"/>
  <c r="G319" i="22"/>
  <c r="H319" i="22" s="1"/>
  <c r="F319" i="22"/>
  <c r="G318" i="22"/>
  <c r="H318" i="22" s="1"/>
  <c r="F318" i="22"/>
  <c r="G317" i="22"/>
  <c r="H317" i="22" s="1"/>
  <c r="F317" i="22"/>
  <c r="G316" i="22"/>
  <c r="H316" i="22" s="1"/>
  <c r="F316" i="22"/>
  <c r="G315" i="22"/>
  <c r="H315" i="22" s="1"/>
  <c r="F315" i="22"/>
  <c r="G314" i="22"/>
  <c r="H314" i="22" s="1"/>
  <c r="F314" i="22"/>
  <c r="G313" i="22"/>
  <c r="H313" i="22" s="1"/>
  <c r="F313" i="22"/>
  <c r="G312" i="22"/>
  <c r="H312" i="22" s="1"/>
  <c r="F312" i="22"/>
  <c r="G311" i="22"/>
  <c r="H311" i="22" s="1"/>
  <c r="F311" i="22"/>
  <c r="G310" i="22"/>
  <c r="H310" i="22" s="1"/>
  <c r="F310" i="22"/>
  <c r="G309" i="22"/>
  <c r="H309" i="22" s="1"/>
  <c r="F309" i="22"/>
  <c r="G308" i="22"/>
  <c r="H308" i="22" s="1"/>
  <c r="F308" i="22"/>
  <c r="G307" i="22"/>
  <c r="H307" i="22" s="1"/>
  <c r="F307" i="22"/>
  <c r="G306" i="22"/>
  <c r="H306" i="22" s="1"/>
  <c r="F306" i="22"/>
  <c r="G305" i="22"/>
  <c r="H305" i="22" s="1"/>
  <c r="F305" i="22"/>
  <c r="G304" i="22"/>
  <c r="H304" i="22" s="1"/>
  <c r="F304" i="22"/>
  <c r="G303" i="22"/>
  <c r="H303" i="22" s="1"/>
  <c r="F303" i="22"/>
  <c r="G302" i="22"/>
  <c r="H302" i="22" s="1"/>
  <c r="F302" i="22"/>
  <c r="G301" i="22"/>
  <c r="H301" i="22" s="1"/>
  <c r="F301" i="22"/>
  <c r="G300" i="22"/>
  <c r="H300" i="22" s="1"/>
  <c r="F300" i="22"/>
  <c r="G299" i="22"/>
  <c r="H299" i="22" s="1"/>
  <c r="F299" i="22"/>
  <c r="G298" i="22"/>
  <c r="H298" i="22" s="1"/>
  <c r="F298" i="22"/>
  <c r="G297" i="22"/>
  <c r="H297" i="22" s="1"/>
  <c r="F297" i="22"/>
  <c r="G296" i="22"/>
  <c r="H296" i="22" s="1"/>
  <c r="F296" i="22"/>
  <c r="G295" i="22"/>
  <c r="H295" i="22" s="1"/>
  <c r="F295" i="22"/>
  <c r="G294" i="22"/>
  <c r="H294" i="22" s="1"/>
  <c r="F294" i="22"/>
  <c r="G293" i="22"/>
  <c r="H293" i="22" s="1"/>
  <c r="F293" i="22"/>
  <c r="G292" i="22"/>
  <c r="H292" i="22" s="1"/>
  <c r="F292" i="22"/>
  <c r="G291" i="22"/>
  <c r="H291" i="22" s="1"/>
  <c r="F291" i="22"/>
  <c r="G290" i="22"/>
  <c r="H290" i="22" s="1"/>
  <c r="F290" i="22"/>
  <c r="G289" i="22"/>
  <c r="H289" i="22" s="1"/>
  <c r="F289" i="22"/>
  <c r="G288" i="22"/>
  <c r="H288" i="22" s="1"/>
  <c r="F288" i="22"/>
  <c r="G287" i="22"/>
  <c r="H287" i="22" s="1"/>
  <c r="F287" i="22"/>
  <c r="G286" i="22"/>
  <c r="H286" i="22" s="1"/>
  <c r="F286" i="22"/>
  <c r="G285" i="22"/>
  <c r="H285" i="22" s="1"/>
  <c r="F285" i="22"/>
  <c r="G284" i="22"/>
  <c r="H284" i="22" s="1"/>
  <c r="F284" i="22"/>
  <c r="G283" i="22"/>
  <c r="H283" i="22" s="1"/>
  <c r="F283" i="22"/>
  <c r="G282" i="22"/>
  <c r="H282" i="22" s="1"/>
  <c r="F282" i="22"/>
  <c r="G281" i="22"/>
  <c r="H281" i="22" s="1"/>
  <c r="F281" i="22"/>
  <c r="G280" i="22"/>
  <c r="H280" i="22" s="1"/>
  <c r="F280" i="22"/>
  <c r="G279" i="22"/>
  <c r="H279" i="22" s="1"/>
  <c r="F279" i="22"/>
  <c r="G278" i="22"/>
  <c r="H278" i="22" s="1"/>
  <c r="F278" i="22"/>
  <c r="G277" i="22"/>
  <c r="H277" i="22" s="1"/>
  <c r="F277" i="22"/>
  <c r="G276" i="22"/>
  <c r="H276" i="22" s="1"/>
  <c r="F276" i="22"/>
  <c r="G275" i="22"/>
  <c r="H275" i="22" s="1"/>
  <c r="F275" i="22"/>
  <c r="G274" i="22"/>
  <c r="H274" i="22" s="1"/>
  <c r="F274" i="22"/>
  <c r="G273" i="22"/>
  <c r="H273" i="22" s="1"/>
  <c r="F273" i="22"/>
  <c r="G272" i="22"/>
  <c r="H272" i="22" s="1"/>
  <c r="F272" i="22"/>
  <c r="G271" i="22"/>
  <c r="H271" i="22" s="1"/>
  <c r="F271" i="22"/>
  <c r="G270" i="22"/>
  <c r="H270" i="22" s="1"/>
  <c r="F270" i="22"/>
  <c r="G269" i="22"/>
  <c r="H269" i="22" s="1"/>
  <c r="F269" i="22"/>
  <c r="G268" i="22"/>
  <c r="H268" i="22" s="1"/>
  <c r="F268" i="22"/>
  <c r="G267" i="22"/>
  <c r="H267" i="22" s="1"/>
  <c r="F267" i="22"/>
  <c r="G266" i="22"/>
  <c r="H266" i="22" s="1"/>
  <c r="F266" i="22"/>
  <c r="G265" i="22"/>
  <c r="H265" i="22" s="1"/>
  <c r="F265" i="22"/>
  <c r="G264" i="22"/>
  <c r="H264" i="22" s="1"/>
  <c r="F264" i="22"/>
  <c r="G263" i="22"/>
  <c r="H263" i="22" s="1"/>
  <c r="F263" i="22"/>
  <c r="G262" i="22"/>
  <c r="H262" i="22" s="1"/>
  <c r="F262" i="22"/>
  <c r="G261" i="22"/>
  <c r="H261" i="22" s="1"/>
  <c r="F261" i="22"/>
  <c r="G260" i="22"/>
  <c r="H260" i="22" s="1"/>
  <c r="F260" i="22"/>
  <c r="G259" i="22"/>
  <c r="H259" i="22" s="1"/>
  <c r="F259" i="22"/>
  <c r="G258" i="22"/>
  <c r="H258" i="22" s="1"/>
  <c r="F258" i="22"/>
  <c r="G257" i="22"/>
  <c r="H257" i="22" s="1"/>
  <c r="F257" i="22"/>
  <c r="G256" i="22"/>
  <c r="H256" i="22" s="1"/>
  <c r="F256" i="22"/>
  <c r="G255" i="22"/>
  <c r="H255" i="22" s="1"/>
  <c r="F255" i="22"/>
  <c r="G254" i="22"/>
  <c r="H254" i="22" s="1"/>
  <c r="F254" i="22"/>
  <c r="G253" i="22"/>
  <c r="H253" i="22" s="1"/>
  <c r="F253" i="22"/>
  <c r="G252" i="22"/>
  <c r="H252" i="22" s="1"/>
  <c r="F252" i="22"/>
  <c r="G251" i="22"/>
  <c r="H251" i="22" s="1"/>
  <c r="F251" i="22"/>
  <c r="G250" i="22"/>
  <c r="H250" i="22" s="1"/>
  <c r="F250" i="22"/>
  <c r="G249" i="22"/>
  <c r="H249" i="22" s="1"/>
  <c r="F249" i="22"/>
  <c r="G248" i="22"/>
  <c r="H248" i="22" s="1"/>
  <c r="F248" i="22"/>
  <c r="G247" i="22"/>
  <c r="H247" i="22" s="1"/>
  <c r="F247" i="22"/>
  <c r="G246" i="22"/>
  <c r="H246" i="22" s="1"/>
  <c r="F246" i="22"/>
  <c r="G245" i="22"/>
  <c r="H245" i="22" s="1"/>
  <c r="F245" i="22"/>
  <c r="G244" i="22"/>
  <c r="H244" i="22" s="1"/>
  <c r="F244" i="22"/>
  <c r="G243" i="22"/>
  <c r="H243" i="22" s="1"/>
  <c r="F243" i="22"/>
  <c r="G242" i="22"/>
  <c r="H242" i="22" s="1"/>
  <c r="F242" i="22"/>
  <c r="G241" i="22"/>
  <c r="H241" i="22" s="1"/>
  <c r="F241" i="22"/>
  <c r="G240" i="22"/>
  <c r="H240" i="22" s="1"/>
  <c r="F240" i="22"/>
  <c r="G239" i="22"/>
  <c r="H239" i="22" s="1"/>
  <c r="F239" i="22"/>
  <c r="G238" i="22"/>
  <c r="H238" i="22" s="1"/>
  <c r="F238" i="22"/>
  <c r="G237" i="22"/>
  <c r="H237" i="22" s="1"/>
  <c r="F237" i="22"/>
  <c r="G236" i="22"/>
  <c r="H236" i="22" s="1"/>
  <c r="F236" i="22"/>
  <c r="G235" i="22"/>
  <c r="H235" i="22" s="1"/>
  <c r="F235" i="22"/>
  <c r="G234" i="22"/>
  <c r="H234" i="22" s="1"/>
  <c r="F234" i="22"/>
  <c r="G233" i="22"/>
  <c r="H233" i="22" s="1"/>
  <c r="F233" i="22"/>
  <c r="G232" i="22"/>
  <c r="H232" i="22" s="1"/>
  <c r="F232" i="22"/>
  <c r="G231" i="22"/>
  <c r="H231" i="22" s="1"/>
  <c r="F231" i="22"/>
  <c r="G230" i="22"/>
  <c r="H230" i="22" s="1"/>
  <c r="F230" i="22"/>
  <c r="G229" i="22"/>
  <c r="H229" i="22" s="1"/>
  <c r="F229" i="22"/>
  <c r="G228" i="22"/>
  <c r="H228" i="22" s="1"/>
  <c r="F228" i="22"/>
  <c r="G227" i="22"/>
  <c r="H227" i="22" s="1"/>
  <c r="F227" i="22"/>
  <c r="G226" i="22"/>
  <c r="H226" i="22" s="1"/>
  <c r="F226" i="22"/>
  <c r="G225" i="22"/>
  <c r="H225" i="22" s="1"/>
  <c r="F225" i="22"/>
  <c r="G224" i="22"/>
  <c r="H224" i="22" s="1"/>
  <c r="F224" i="22"/>
  <c r="G223" i="22"/>
  <c r="H223" i="22" s="1"/>
  <c r="F223" i="22"/>
  <c r="G222" i="22"/>
  <c r="H222" i="22" s="1"/>
  <c r="F222" i="22"/>
  <c r="G221" i="22"/>
  <c r="H221" i="22" s="1"/>
  <c r="F221" i="22"/>
  <c r="G220" i="22"/>
  <c r="H220" i="22" s="1"/>
  <c r="F220" i="22"/>
  <c r="G219" i="22"/>
  <c r="H219" i="22" s="1"/>
  <c r="F219" i="22"/>
  <c r="G218" i="22"/>
  <c r="H218" i="22" s="1"/>
  <c r="F218" i="22"/>
  <c r="G217" i="22"/>
  <c r="H217" i="22" s="1"/>
  <c r="F217" i="22"/>
  <c r="G216" i="22"/>
  <c r="H216" i="22" s="1"/>
  <c r="F216" i="22"/>
  <c r="G215" i="22"/>
  <c r="H215" i="22" s="1"/>
  <c r="F215" i="22"/>
  <c r="G214" i="22"/>
  <c r="H214" i="22" s="1"/>
  <c r="F214" i="22"/>
  <c r="G213" i="22"/>
  <c r="H213" i="22" s="1"/>
  <c r="F213" i="22"/>
  <c r="G212" i="22"/>
  <c r="H212" i="22" s="1"/>
  <c r="F212" i="22"/>
  <c r="G211" i="22"/>
  <c r="H211" i="22" s="1"/>
  <c r="F211" i="22"/>
  <c r="G210" i="22"/>
  <c r="H210" i="22" s="1"/>
  <c r="F210" i="22"/>
  <c r="G209" i="22"/>
  <c r="H209" i="22" s="1"/>
  <c r="F209" i="22"/>
  <c r="G208" i="22"/>
  <c r="H208" i="22" s="1"/>
  <c r="F208" i="22"/>
  <c r="G207" i="22"/>
  <c r="H207" i="22" s="1"/>
  <c r="F207" i="22"/>
  <c r="G206" i="22"/>
  <c r="H206" i="22" s="1"/>
  <c r="F206" i="22"/>
  <c r="G205" i="22"/>
  <c r="H205" i="22" s="1"/>
  <c r="F205" i="22"/>
  <c r="G204" i="22"/>
  <c r="H204" i="22" s="1"/>
  <c r="F204" i="22"/>
  <c r="G203" i="22"/>
  <c r="H203" i="22" s="1"/>
  <c r="F203" i="22"/>
  <c r="G202" i="22"/>
  <c r="H202" i="22" s="1"/>
  <c r="F202" i="22"/>
  <c r="G201" i="22"/>
  <c r="H201" i="22" s="1"/>
  <c r="F201" i="22"/>
  <c r="G200" i="22"/>
  <c r="H200" i="22" s="1"/>
  <c r="F200" i="22"/>
  <c r="G199" i="22"/>
  <c r="H199" i="22" s="1"/>
  <c r="F199" i="22"/>
  <c r="G198" i="22"/>
  <c r="H198" i="22" s="1"/>
  <c r="F198" i="22"/>
  <c r="G197" i="22"/>
  <c r="H197" i="22" s="1"/>
  <c r="F197" i="22"/>
  <c r="G196" i="22"/>
  <c r="H196" i="22" s="1"/>
  <c r="F196" i="22"/>
  <c r="G195" i="22"/>
  <c r="H195" i="22" s="1"/>
  <c r="F195" i="22"/>
  <c r="G194" i="22"/>
  <c r="H194" i="22" s="1"/>
  <c r="F194" i="22"/>
  <c r="G193" i="22"/>
  <c r="H193" i="22" s="1"/>
  <c r="F193" i="22"/>
  <c r="G192" i="22"/>
  <c r="H192" i="22" s="1"/>
  <c r="F192" i="22"/>
  <c r="G191" i="22"/>
  <c r="H191" i="22" s="1"/>
  <c r="F191" i="22"/>
  <c r="G190" i="22"/>
  <c r="H190" i="22" s="1"/>
  <c r="F190" i="22"/>
  <c r="G189" i="22"/>
  <c r="H189" i="22" s="1"/>
  <c r="F189" i="22"/>
  <c r="G188" i="22"/>
  <c r="H188" i="22" s="1"/>
  <c r="F188" i="22"/>
  <c r="G187" i="22"/>
  <c r="H187" i="22" s="1"/>
  <c r="F187" i="22"/>
  <c r="G186" i="22"/>
  <c r="H186" i="22" s="1"/>
  <c r="F186" i="22"/>
  <c r="G185" i="22"/>
  <c r="H185" i="22" s="1"/>
  <c r="F185" i="22"/>
  <c r="G184" i="22"/>
  <c r="H184" i="22" s="1"/>
  <c r="F184" i="22"/>
  <c r="G183" i="22"/>
  <c r="H183" i="22" s="1"/>
  <c r="F183" i="22"/>
  <c r="G182" i="22"/>
  <c r="H182" i="22" s="1"/>
  <c r="F182" i="22"/>
  <c r="G181" i="22"/>
  <c r="H181" i="22" s="1"/>
  <c r="F181" i="22"/>
  <c r="G180" i="22"/>
  <c r="H180" i="22" s="1"/>
  <c r="F180" i="22"/>
  <c r="G179" i="22"/>
  <c r="H179" i="22" s="1"/>
  <c r="F179" i="22"/>
  <c r="G178" i="22"/>
  <c r="H178" i="22" s="1"/>
  <c r="F178" i="22"/>
  <c r="G177" i="22"/>
  <c r="H177" i="22" s="1"/>
  <c r="F177" i="22"/>
  <c r="G176" i="22"/>
  <c r="H176" i="22" s="1"/>
  <c r="F176" i="22"/>
  <c r="G175" i="22"/>
  <c r="H175" i="22" s="1"/>
  <c r="F175" i="22"/>
  <c r="G174" i="22"/>
  <c r="H174" i="22" s="1"/>
  <c r="F174" i="22"/>
  <c r="G173" i="22"/>
  <c r="H173" i="22" s="1"/>
  <c r="F173" i="22"/>
  <c r="G172" i="22"/>
  <c r="H172" i="22" s="1"/>
  <c r="F172" i="22"/>
  <c r="G171" i="22"/>
  <c r="H171" i="22" s="1"/>
  <c r="F171" i="22"/>
  <c r="G170" i="22"/>
  <c r="H170" i="22" s="1"/>
  <c r="F170" i="22"/>
  <c r="G169" i="22"/>
  <c r="H169" i="22" s="1"/>
  <c r="F169" i="22"/>
  <c r="G168" i="22"/>
  <c r="H168" i="22" s="1"/>
  <c r="F168" i="22"/>
  <c r="G167" i="22"/>
  <c r="H167" i="22" s="1"/>
  <c r="F167" i="22"/>
  <c r="G166" i="22"/>
  <c r="H166" i="22" s="1"/>
  <c r="F166" i="22"/>
  <c r="G165" i="22"/>
  <c r="H165" i="22" s="1"/>
  <c r="F165" i="22"/>
  <c r="G164" i="22"/>
  <c r="H164" i="22" s="1"/>
  <c r="F164" i="22"/>
  <c r="G163" i="22"/>
  <c r="H163" i="22" s="1"/>
  <c r="F163" i="22"/>
  <c r="G162" i="22"/>
  <c r="H162" i="22" s="1"/>
  <c r="F162" i="22"/>
  <c r="G161" i="22"/>
  <c r="H161" i="22" s="1"/>
  <c r="F161" i="22"/>
  <c r="G160" i="22"/>
  <c r="H160" i="22" s="1"/>
  <c r="F160" i="22"/>
  <c r="G159" i="22"/>
  <c r="H159" i="22" s="1"/>
  <c r="F159" i="22"/>
  <c r="G158" i="22"/>
  <c r="H158" i="22" s="1"/>
  <c r="F158" i="22"/>
  <c r="G157" i="22"/>
  <c r="H157" i="22" s="1"/>
  <c r="F157" i="22"/>
  <c r="G156" i="22"/>
  <c r="H156" i="22" s="1"/>
  <c r="F156" i="22"/>
  <c r="G155" i="22"/>
  <c r="H155" i="22" s="1"/>
  <c r="F155" i="22"/>
  <c r="G154" i="22"/>
  <c r="H154" i="22" s="1"/>
  <c r="F154" i="22"/>
  <c r="G153" i="22"/>
  <c r="H153" i="22" s="1"/>
  <c r="F153" i="22"/>
  <c r="G152" i="22"/>
  <c r="H152" i="22" s="1"/>
  <c r="F152" i="22"/>
  <c r="G151" i="22"/>
  <c r="H151" i="22" s="1"/>
  <c r="F151" i="22"/>
  <c r="G150" i="22"/>
  <c r="H150" i="22" s="1"/>
  <c r="F150" i="22"/>
  <c r="G149" i="22"/>
  <c r="H149" i="22" s="1"/>
  <c r="F149" i="22"/>
  <c r="G148" i="22"/>
  <c r="H148" i="22" s="1"/>
  <c r="F148" i="22"/>
  <c r="G147" i="22"/>
  <c r="H147" i="22" s="1"/>
  <c r="F147" i="22"/>
  <c r="G146" i="22"/>
  <c r="H146" i="22" s="1"/>
  <c r="F146" i="22"/>
  <c r="G145" i="22"/>
  <c r="H145" i="22" s="1"/>
  <c r="F145" i="22"/>
  <c r="G144" i="22"/>
  <c r="H144" i="22" s="1"/>
  <c r="F144" i="22"/>
  <c r="G143" i="22"/>
  <c r="H143" i="22" s="1"/>
  <c r="F143" i="22"/>
  <c r="G142" i="22"/>
  <c r="H142" i="22" s="1"/>
  <c r="F142" i="22"/>
  <c r="G141" i="22"/>
  <c r="H141" i="22" s="1"/>
  <c r="F141" i="22"/>
  <c r="G140" i="22"/>
  <c r="H140" i="22" s="1"/>
  <c r="F140" i="22"/>
  <c r="G139" i="22"/>
  <c r="H139" i="22" s="1"/>
  <c r="F139" i="22"/>
  <c r="G138" i="22"/>
  <c r="H138" i="22" s="1"/>
  <c r="F138" i="22"/>
  <c r="G137" i="22"/>
  <c r="H137" i="22" s="1"/>
  <c r="F137" i="22"/>
  <c r="G136" i="22"/>
  <c r="H136" i="22" s="1"/>
  <c r="F136" i="22"/>
  <c r="G135" i="22"/>
  <c r="H135" i="22" s="1"/>
  <c r="F135" i="22"/>
  <c r="G134" i="22"/>
  <c r="H134" i="22" s="1"/>
  <c r="F134" i="22"/>
  <c r="G133" i="22"/>
  <c r="H133" i="22" s="1"/>
  <c r="F133" i="22"/>
  <c r="G132" i="22"/>
  <c r="H132" i="22" s="1"/>
  <c r="F132" i="22"/>
  <c r="G131" i="22"/>
  <c r="H131" i="22" s="1"/>
  <c r="F131" i="22"/>
  <c r="G130" i="22"/>
  <c r="H130" i="22" s="1"/>
  <c r="F130" i="22"/>
  <c r="G129" i="22"/>
  <c r="H129" i="22" s="1"/>
  <c r="F129" i="22"/>
  <c r="G128" i="22"/>
  <c r="H128" i="22" s="1"/>
  <c r="F128" i="22"/>
  <c r="G127" i="22"/>
  <c r="H127" i="22" s="1"/>
  <c r="F127" i="22"/>
  <c r="G126" i="22"/>
  <c r="H126" i="22" s="1"/>
  <c r="F126" i="22"/>
  <c r="G125" i="22"/>
  <c r="H125" i="22" s="1"/>
  <c r="F125" i="22"/>
  <c r="G124" i="22"/>
  <c r="H124" i="22" s="1"/>
  <c r="F124" i="22"/>
  <c r="G123" i="22"/>
  <c r="H123" i="22" s="1"/>
  <c r="F123" i="22"/>
  <c r="G122" i="22"/>
  <c r="H122" i="22" s="1"/>
  <c r="F122" i="22"/>
  <c r="G121" i="22"/>
  <c r="H121" i="22" s="1"/>
  <c r="F121" i="22"/>
  <c r="G120" i="22"/>
  <c r="H120" i="22" s="1"/>
  <c r="F120" i="22"/>
  <c r="G119" i="22"/>
  <c r="H119" i="22" s="1"/>
  <c r="F119" i="22"/>
  <c r="G118" i="22"/>
  <c r="H118" i="22" s="1"/>
  <c r="F118" i="22"/>
  <c r="G117" i="22"/>
  <c r="H117" i="22" s="1"/>
  <c r="F117" i="22"/>
  <c r="G116" i="22"/>
  <c r="H116" i="22" s="1"/>
  <c r="F116" i="22"/>
  <c r="G115" i="22"/>
  <c r="H115" i="22" s="1"/>
  <c r="F115" i="22"/>
  <c r="G114" i="22"/>
  <c r="H114" i="22" s="1"/>
  <c r="F114" i="22"/>
  <c r="G113" i="22"/>
  <c r="H113" i="22" s="1"/>
  <c r="F113" i="22"/>
  <c r="G112" i="22"/>
  <c r="H112" i="22" s="1"/>
  <c r="F112" i="22"/>
  <c r="G111" i="22"/>
  <c r="H111" i="22" s="1"/>
  <c r="F111" i="22"/>
  <c r="G110" i="22"/>
  <c r="H110" i="22" s="1"/>
  <c r="F110" i="22"/>
  <c r="G109" i="22"/>
  <c r="H109" i="22" s="1"/>
  <c r="F109" i="22"/>
  <c r="G108" i="22"/>
  <c r="H108" i="22" s="1"/>
  <c r="F108" i="22"/>
  <c r="G107" i="22"/>
  <c r="H107" i="22" s="1"/>
  <c r="F107" i="22"/>
  <c r="G106" i="22"/>
  <c r="H106" i="22" s="1"/>
  <c r="F106" i="22"/>
  <c r="G105" i="22"/>
  <c r="H105" i="22" s="1"/>
  <c r="F105" i="22"/>
  <c r="G104" i="22"/>
  <c r="H104" i="22" s="1"/>
  <c r="F104" i="22"/>
  <c r="G103" i="22"/>
  <c r="H103" i="22" s="1"/>
  <c r="F103" i="22"/>
  <c r="G102" i="22"/>
  <c r="H102" i="22" s="1"/>
  <c r="F102" i="22"/>
  <c r="G101" i="22"/>
  <c r="H101" i="22" s="1"/>
  <c r="F101" i="22"/>
  <c r="G100" i="22"/>
  <c r="H100" i="22" s="1"/>
  <c r="F100" i="22"/>
  <c r="G99" i="22"/>
  <c r="H99" i="22" s="1"/>
  <c r="F99" i="22"/>
  <c r="G98" i="22"/>
  <c r="H98" i="22" s="1"/>
  <c r="F98" i="22"/>
  <c r="G97" i="22"/>
  <c r="H97" i="22" s="1"/>
  <c r="F97" i="22"/>
  <c r="G96" i="22"/>
  <c r="H96" i="22" s="1"/>
  <c r="F96" i="22"/>
  <c r="G95" i="22"/>
  <c r="H95" i="22" s="1"/>
  <c r="F95" i="22"/>
  <c r="G94" i="22"/>
  <c r="H94" i="22" s="1"/>
  <c r="F94" i="22"/>
  <c r="G93" i="22"/>
  <c r="H93" i="22" s="1"/>
  <c r="F93" i="22"/>
  <c r="G92" i="22"/>
  <c r="H92" i="22" s="1"/>
  <c r="F92" i="22"/>
  <c r="G91" i="22"/>
  <c r="H91" i="22" s="1"/>
  <c r="F91" i="22"/>
  <c r="G90" i="22"/>
  <c r="H90" i="22" s="1"/>
  <c r="F90" i="22"/>
  <c r="G89" i="22"/>
  <c r="H89" i="22" s="1"/>
  <c r="F89" i="22"/>
  <c r="G88" i="22"/>
  <c r="H88" i="22" s="1"/>
  <c r="F88" i="22"/>
  <c r="G87" i="22"/>
  <c r="H87" i="22" s="1"/>
  <c r="F87" i="22"/>
  <c r="G86" i="22"/>
  <c r="H86" i="22" s="1"/>
  <c r="F86" i="22"/>
  <c r="G85" i="22"/>
  <c r="H85" i="22" s="1"/>
  <c r="F85" i="22"/>
  <c r="G84" i="22"/>
  <c r="H84" i="22" s="1"/>
  <c r="F84" i="22"/>
  <c r="G83" i="22"/>
  <c r="H83" i="22" s="1"/>
  <c r="F83" i="22"/>
  <c r="G82" i="22"/>
  <c r="H82" i="22" s="1"/>
  <c r="F82" i="22"/>
  <c r="G81" i="22"/>
  <c r="H81" i="22" s="1"/>
  <c r="F81" i="22"/>
  <c r="G80" i="22"/>
  <c r="H80" i="22" s="1"/>
  <c r="F80" i="22"/>
  <c r="G79" i="22"/>
  <c r="H79" i="22" s="1"/>
  <c r="F79" i="22"/>
  <c r="G78" i="22"/>
  <c r="H78" i="22" s="1"/>
  <c r="F78" i="22"/>
  <c r="G77" i="22"/>
  <c r="H77" i="22" s="1"/>
  <c r="F77" i="22"/>
  <c r="G76" i="22"/>
  <c r="H76" i="22" s="1"/>
  <c r="F76" i="22"/>
  <c r="G75" i="22"/>
  <c r="H75" i="22" s="1"/>
  <c r="F75" i="22"/>
  <c r="G74" i="22"/>
  <c r="H74" i="22" s="1"/>
  <c r="F74" i="22"/>
  <c r="G73" i="22"/>
  <c r="H73" i="22" s="1"/>
  <c r="F73" i="22"/>
  <c r="G72" i="22"/>
  <c r="H72" i="22" s="1"/>
  <c r="F72" i="22"/>
  <c r="G71" i="22"/>
  <c r="H71" i="22" s="1"/>
  <c r="F71" i="22"/>
  <c r="G70" i="22"/>
  <c r="H70" i="22" s="1"/>
  <c r="F70" i="22"/>
  <c r="G69" i="22"/>
  <c r="H69" i="22" s="1"/>
  <c r="F69" i="22"/>
  <c r="G68" i="22"/>
  <c r="H68" i="22" s="1"/>
  <c r="F68" i="22"/>
  <c r="G67" i="22"/>
  <c r="H67" i="22" s="1"/>
  <c r="F67" i="22"/>
  <c r="G66" i="22"/>
  <c r="H66" i="22" s="1"/>
  <c r="F66" i="22"/>
  <c r="G65" i="22"/>
  <c r="H65" i="22" s="1"/>
  <c r="F65" i="22"/>
  <c r="G64" i="22"/>
  <c r="H64" i="22" s="1"/>
  <c r="F64" i="22"/>
  <c r="G63" i="22"/>
  <c r="H63" i="22" s="1"/>
  <c r="F63" i="22"/>
  <c r="G62" i="22"/>
  <c r="H62" i="22" s="1"/>
  <c r="F62" i="22"/>
  <c r="G61" i="22"/>
  <c r="H61" i="22" s="1"/>
  <c r="F61" i="22"/>
  <c r="G60" i="22"/>
  <c r="H60" i="22" s="1"/>
  <c r="F60" i="22"/>
  <c r="G59" i="22"/>
  <c r="H59" i="22" s="1"/>
  <c r="F59" i="22"/>
  <c r="G58" i="22"/>
  <c r="H58" i="22" s="1"/>
  <c r="F58" i="22"/>
  <c r="G57" i="22"/>
  <c r="H57" i="22" s="1"/>
  <c r="F57" i="22"/>
  <c r="G56" i="22"/>
  <c r="H56" i="22" s="1"/>
  <c r="F56" i="22"/>
  <c r="G55" i="22"/>
  <c r="H55" i="22" s="1"/>
  <c r="F55" i="22"/>
  <c r="G54" i="22"/>
  <c r="H54" i="22" s="1"/>
  <c r="F54" i="22"/>
  <c r="G53" i="22"/>
  <c r="H53" i="22" s="1"/>
  <c r="F53" i="22"/>
  <c r="G52" i="22"/>
  <c r="H52" i="22" s="1"/>
  <c r="F52" i="22"/>
  <c r="G51" i="22"/>
  <c r="H51" i="22" s="1"/>
  <c r="F51" i="22"/>
  <c r="G50" i="22"/>
  <c r="H50" i="22" s="1"/>
  <c r="F50" i="22"/>
  <c r="G49" i="22"/>
  <c r="H49" i="22" s="1"/>
  <c r="F49" i="22"/>
  <c r="G48" i="22"/>
  <c r="H48" i="22" s="1"/>
  <c r="F48" i="22"/>
  <c r="G47" i="22"/>
  <c r="H47" i="22" s="1"/>
  <c r="F47" i="22"/>
  <c r="G46" i="22"/>
  <c r="H46" i="22" s="1"/>
  <c r="F46" i="22"/>
  <c r="G45" i="22"/>
  <c r="H45" i="22" s="1"/>
  <c r="F45" i="22"/>
  <c r="G44" i="22"/>
  <c r="H44" i="22" s="1"/>
  <c r="F44" i="22"/>
  <c r="G43" i="22"/>
  <c r="H43" i="22" s="1"/>
  <c r="F43" i="22"/>
  <c r="G42" i="22"/>
  <c r="H42" i="22" s="1"/>
  <c r="F42" i="22"/>
  <c r="G41" i="22"/>
  <c r="H41" i="22" s="1"/>
  <c r="F41" i="22"/>
  <c r="G40" i="22"/>
  <c r="H40" i="22" s="1"/>
  <c r="F40" i="22"/>
  <c r="G39" i="22"/>
  <c r="H39" i="22" s="1"/>
  <c r="F39" i="22"/>
  <c r="G38" i="22"/>
  <c r="H38" i="22" s="1"/>
  <c r="F38" i="22"/>
  <c r="G37" i="22"/>
  <c r="H37" i="22" s="1"/>
  <c r="F37" i="22"/>
  <c r="G36" i="22"/>
  <c r="H36" i="22" s="1"/>
  <c r="F36" i="22"/>
  <c r="G35" i="22"/>
  <c r="H35" i="22" s="1"/>
  <c r="F35" i="22"/>
  <c r="G34" i="22"/>
  <c r="H34" i="22" s="1"/>
  <c r="F34" i="22"/>
  <c r="G33" i="22"/>
  <c r="H33" i="22" s="1"/>
  <c r="F33" i="22"/>
  <c r="G32" i="22"/>
  <c r="H32" i="22" s="1"/>
  <c r="F32" i="22"/>
  <c r="G31" i="22"/>
  <c r="H31" i="22" s="1"/>
  <c r="F31" i="22"/>
  <c r="G30" i="22"/>
  <c r="H30" i="22" s="1"/>
  <c r="F30" i="22"/>
  <c r="G29" i="22"/>
  <c r="H29" i="22" s="1"/>
  <c r="F29" i="22"/>
  <c r="G28" i="22"/>
  <c r="H28" i="22" s="1"/>
  <c r="F28" i="22"/>
  <c r="G27" i="22"/>
  <c r="H27" i="22" s="1"/>
  <c r="F27" i="22"/>
  <c r="G26" i="22"/>
  <c r="H26" i="22" s="1"/>
  <c r="F26" i="22"/>
  <c r="G25" i="22"/>
  <c r="H25" i="22" s="1"/>
  <c r="F25" i="22"/>
  <c r="G24" i="22"/>
  <c r="H24" i="22" s="1"/>
  <c r="F24" i="22"/>
  <c r="G23" i="22"/>
  <c r="H23" i="22" s="1"/>
  <c r="F23" i="22"/>
  <c r="G22" i="22"/>
  <c r="H22" i="22" s="1"/>
  <c r="F22" i="22"/>
  <c r="G21" i="22"/>
  <c r="H21" i="22" s="1"/>
  <c r="F21" i="22"/>
  <c r="G20" i="22"/>
  <c r="H20" i="22" s="1"/>
  <c r="F20" i="22"/>
  <c r="G19" i="22"/>
  <c r="H19" i="22" s="1"/>
  <c r="F19" i="22"/>
  <c r="G18" i="22"/>
  <c r="H18" i="22" s="1"/>
  <c r="F18" i="22"/>
  <c r="G17" i="22"/>
  <c r="H17" i="22" s="1"/>
  <c r="F17" i="22"/>
  <c r="G16" i="22"/>
  <c r="H16" i="22" s="1"/>
  <c r="F16" i="22"/>
  <c r="G15" i="22"/>
  <c r="H15" i="22" s="1"/>
  <c r="F15" i="22"/>
  <c r="G14" i="22"/>
  <c r="H14" i="22" s="1"/>
  <c r="F14" i="22"/>
  <c r="G13" i="22"/>
  <c r="H13" i="22" s="1"/>
  <c r="F13" i="22"/>
  <c r="G12" i="22"/>
  <c r="H12" i="22" s="1"/>
  <c r="F12" i="22"/>
  <c r="G11" i="22"/>
  <c r="H11" i="22" s="1"/>
  <c r="F11" i="22"/>
  <c r="G10" i="22"/>
  <c r="H10" i="22" s="1"/>
  <c r="F10" i="22"/>
  <c r="G9" i="22"/>
  <c r="H9" i="22" s="1"/>
  <c r="F9" i="22"/>
  <c r="G8" i="22"/>
  <c r="H8" i="22" s="1"/>
  <c r="F8" i="22"/>
  <c r="G7" i="22"/>
  <c r="H7" i="22" s="1"/>
  <c r="F7" i="22"/>
  <c r="G6" i="22"/>
  <c r="H6" i="22" s="1"/>
  <c r="F6" i="22"/>
  <c r="G5" i="22"/>
  <c r="H5" i="22" s="1"/>
  <c r="F5" i="22"/>
  <c r="G4" i="22"/>
  <c r="H4" i="22" s="1"/>
  <c r="F4" i="22"/>
  <c r="I34" i="22" l="1"/>
  <c r="I182" i="22"/>
  <c r="I166" i="22"/>
  <c r="I190" i="22"/>
  <c r="I239" i="22"/>
  <c r="I266" i="22"/>
  <c r="I19" i="22"/>
  <c r="I423" i="22"/>
  <c r="I137" i="22"/>
  <c r="I201" i="22"/>
  <c r="I41" i="22"/>
  <c r="I105" i="22"/>
  <c r="I217" i="22"/>
  <c r="I121" i="22"/>
  <c r="I314" i="22"/>
  <c r="I264" i="22"/>
  <c r="I110" i="22"/>
  <c r="I408" i="22"/>
  <c r="I329" i="22"/>
  <c r="I27" i="22"/>
  <c r="I126" i="22"/>
  <c r="I21" i="22"/>
  <c r="I11" i="22"/>
  <c r="I390" i="22"/>
  <c r="I194" i="22"/>
  <c r="I395" i="22"/>
  <c r="I114" i="22"/>
  <c r="I130" i="22"/>
  <c r="I62" i="22"/>
  <c r="I30" i="22"/>
  <c r="I253" i="22"/>
  <c r="I269" i="22"/>
  <c r="I388" i="22"/>
  <c r="I150" i="22"/>
  <c r="I288" i="22"/>
  <c r="I306" i="22"/>
  <c r="I318" i="22"/>
  <c r="I334" i="22"/>
  <c r="I350" i="22"/>
  <c r="I26" i="22"/>
  <c r="I50" i="22"/>
  <c r="I111" i="22"/>
  <c r="I127" i="22"/>
  <c r="I289" i="22"/>
  <c r="I339" i="22"/>
  <c r="I343" i="22"/>
  <c r="I347" i="22"/>
  <c r="I42" i="22"/>
  <c r="I66" i="22"/>
  <c r="I89" i="22"/>
  <c r="I242" i="22"/>
  <c r="I282" i="22"/>
  <c r="I297" i="22"/>
  <c r="I328" i="22"/>
  <c r="I344" i="22"/>
  <c r="I58" i="22"/>
  <c r="I82" i="22"/>
  <c r="I206" i="22"/>
  <c r="I290" i="22"/>
  <c r="I376" i="22"/>
  <c r="I98" i="22"/>
  <c r="I222" i="22"/>
  <c r="I285" i="22"/>
  <c r="I298" i="22"/>
  <c r="I341" i="22"/>
  <c r="I349" i="22"/>
  <c r="I151" i="22"/>
  <c r="I159" i="22"/>
  <c r="I167" i="22"/>
  <c r="I175" i="22"/>
  <c r="I183" i="22"/>
  <c r="I238" i="22"/>
  <c r="I275" i="22"/>
  <c r="I353" i="22"/>
  <c r="I310" i="22"/>
  <c r="I38" i="22"/>
  <c r="I54" i="22"/>
  <c r="I75" i="22"/>
  <c r="I78" i="22"/>
  <c r="I154" i="22"/>
  <c r="I162" i="22"/>
  <c r="I170" i="22"/>
  <c r="I178" i="22"/>
  <c r="I186" i="22"/>
  <c r="I210" i="22"/>
  <c r="I233" i="22"/>
  <c r="I249" i="22"/>
  <c r="I257" i="22"/>
  <c r="I270" i="22"/>
  <c r="I330" i="22"/>
  <c r="I366" i="22"/>
  <c r="I382" i="22"/>
  <c r="I421" i="22"/>
  <c r="I94" i="22"/>
  <c r="I226" i="22"/>
  <c r="I294" i="22"/>
  <c r="I311" i="22"/>
  <c r="I73" i="22"/>
  <c r="I142" i="22"/>
  <c r="I327" i="22"/>
  <c r="I70" i="22"/>
  <c r="I106" i="22"/>
  <c r="I119" i="22"/>
  <c r="I134" i="22"/>
  <c r="I158" i="22"/>
  <c r="I191" i="22"/>
  <c r="I198" i="22"/>
  <c r="I234" i="22"/>
  <c r="I247" i="22"/>
  <c r="I252" i="22"/>
  <c r="I255" i="22"/>
  <c r="I265" i="22"/>
  <c r="I277" i="22"/>
  <c r="I317" i="22"/>
  <c r="I321" i="22"/>
  <c r="I325" i="22"/>
  <c r="I358" i="22"/>
  <c r="I381" i="22"/>
  <c r="I385" i="22"/>
  <c r="I396" i="22"/>
  <c r="I404" i="22"/>
  <c r="I412" i="22"/>
  <c r="I6" i="22"/>
  <c r="I16" i="22"/>
  <c r="I43" i="22"/>
  <c r="I46" i="22"/>
  <c r="I79" i="22"/>
  <c r="I86" i="22"/>
  <c r="I122" i="22"/>
  <c r="I135" i="22"/>
  <c r="I143" i="22"/>
  <c r="I153" i="22"/>
  <c r="I174" i="22"/>
  <c r="I199" i="22"/>
  <c r="I207" i="22"/>
  <c r="I214" i="22"/>
  <c r="I250" i="22"/>
  <c r="I268" i="22"/>
  <c r="I283" i="22"/>
  <c r="I295" i="22"/>
  <c r="I305" i="22"/>
  <c r="I337" i="22"/>
  <c r="I370" i="22"/>
  <c r="I378" i="22"/>
  <c r="I405" i="22"/>
  <c r="I413" i="22"/>
  <c r="I417" i="22"/>
  <c r="I9" i="22"/>
  <c r="I14" i="22"/>
  <c r="I59" i="22"/>
  <c r="I74" i="22"/>
  <c r="I95" i="22"/>
  <c r="I102" i="22"/>
  <c r="I138" i="22"/>
  <c r="I169" i="22"/>
  <c r="I202" i="22"/>
  <c r="I215" i="22"/>
  <c r="I223" i="22"/>
  <c r="I230" i="22"/>
  <c r="I312" i="22"/>
  <c r="I319" i="22"/>
  <c r="I367" i="22"/>
  <c r="I402" i="22"/>
  <c r="I410" i="22"/>
  <c r="I146" i="22"/>
  <c r="I286" i="22"/>
  <c r="I356" i="22"/>
  <c r="I422" i="22"/>
  <c r="I10" i="22"/>
  <c r="I17" i="22"/>
  <c r="I22" i="22"/>
  <c r="I57" i="22"/>
  <c r="I90" i="22"/>
  <c r="I103" i="22"/>
  <c r="I118" i="22"/>
  <c r="I185" i="22"/>
  <c r="I218" i="22"/>
  <c r="I231" i="22"/>
  <c r="I246" i="22"/>
  <c r="I284" i="22"/>
  <c r="I301" i="22"/>
  <c r="I335" i="22"/>
  <c r="I364" i="22"/>
  <c r="I372" i="22"/>
  <c r="I380" i="22"/>
  <c r="I391" i="22"/>
  <c r="I399" i="22"/>
  <c r="I386" i="22"/>
  <c r="I304" i="22"/>
  <c r="I313" i="22"/>
  <c r="I419" i="22"/>
  <c r="I426" i="22"/>
  <c r="I7" i="22"/>
  <c r="I254" i="22"/>
  <c r="I309" i="22"/>
  <c r="I338" i="22"/>
  <c r="I394" i="22"/>
  <c r="I262" i="22"/>
  <c r="I274" i="22"/>
  <c r="I302" i="22"/>
  <c r="I18" i="22"/>
  <c r="I258" i="22"/>
  <c r="I15" i="22"/>
  <c r="I23" i="22"/>
  <c r="I25" i="22"/>
  <c r="I278" i="22"/>
  <c r="I322" i="22"/>
  <c r="I333" i="22"/>
  <c r="I5" i="22"/>
  <c r="I33" i="22"/>
  <c r="I35" i="22"/>
  <c r="I49" i="22"/>
  <c r="I51" i="22"/>
  <c r="I65" i="22"/>
  <c r="I67" i="22"/>
  <c r="I81" i="22"/>
  <c r="I97" i="22"/>
  <c r="I113" i="22"/>
  <c r="I129" i="22"/>
  <c r="I145" i="22"/>
  <c r="I161" i="22"/>
  <c r="I177" i="22"/>
  <c r="I193" i="22"/>
  <c r="I209" i="22"/>
  <c r="I225" i="22"/>
  <c r="I241" i="22"/>
  <c r="I256" i="22"/>
  <c r="I276" i="22"/>
  <c r="I296" i="22"/>
  <c r="I303" i="22"/>
  <c r="I308" i="22"/>
  <c r="I336" i="22"/>
  <c r="I342" i="22"/>
  <c r="I345" i="22"/>
  <c r="I351" i="22"/>
  <c r="I365" i="22"/>
  <c r="I369" i="22"/>
  <c r="I383" i="22"/>
  <c r="I397" i="22"/>
  <c r="I401" i="22"/>
  <c r="I415" i="22"/>
  <c r="I425" i="22"/>
  <c r="I248" i="22"/>
  <c r="I261" i="22"/>
  <c r="I281" i="22"/>
  <c r="I324" i="22"/>
  <c r="I340" i="22"/>
  <c r="I346" i="22"/>
  <c r="I362" i="22"/>
  <c r="I12" i="22"/>
  <c r="I29" i="22"/>
  <c r="I31" i="22"/>
  <c r="I36" i="22"/>
  <c r="I45" i="22"/>
  <c r="I47" i="22"/>
  <c r="I52" i="22"/>
  <c r="I61" i="22"/>
  <c r="I63" i="22"/>
  <c r="I68" i="22"/>
  <c r="I77" i="22"/>
  <c r="I84" i="22"/>
  <c r="I93" i="22"/>
  <c r="I100" i="22"/>
  <c r="I109" i="22"/>
  <c r="I116" i="22"/>
  <c r="I125" i="22"/>
  <c r="I132" i="22"/>
  <c r="I141" i="22"/>
  <c r="I148" i="22"/>
  <c r="I157" i="22"/>
  <c r="I164" i="22"/>
  <c r="I173" i="22"/>
  <c r="I180" i="22"/>
  <c r="I189" i="22"/>
  <c r="I196" i="22"/>
  <c r="I205" i="22"/>
  <c r="I212" i="22"/>
  <c r="I221" i="22"/>
  <c r="I228" i="22"/>
  <c r="I237" i="22"/>
  <c r="I244" i="22"/>
  <c r="I259" i="22"/>
  <c r="I272" i="22"/>
  <c r="I279" i="22"/>
  <c r="I292" i="22"/>
  <c r="I299" i="22"/>
  <c r="I359" i="22"/>
  <c r="I363" i="22"/>
  <c r="I373" i="22"/>
  <c r="I377" i="22"/>
  <c r="I409" i="22"/>
  <c r="I251" i="22"/>
  <c r="I315" i="22"/>
  <c r="I331" i="22"/>
  <c r="I360" i="22"/>
  <c r="I374" i="22"/>
  <c r="I392" i="22"/>
  <c r="I406" i="22"/>
  <c r="I273" i="22"/>
  <c r="I293" i="22"/>
  <c r="I316" i="22"/>
  <c r="I354" i="22"/>
  <c r="I418" i="22"/>
  <c r="I13" i="22"/>
  <c r="I28" i="22"/>
  <c r="I37" i="22"/>
  <c r="I39" i="22"/>
  <c r="I44" i="22"/>
  <c r="I53" i="22"/>
  <c r="I55" i="22"/>
  <c r="I60" i="22"/>
  <c r="I69" i="22"/>
  <c r="I71" i="22"/>
  <c r="I76" i="22"/>
  <c r="I85" i="22"/>
  <c r="I92" i="22"/>
  <c r="I101" i="22"/>
  <c r="I108" i="22"/>
  <c r="I117" i="22"/>
  <c r="I124" i="22"/>
  <c r="I133" i="22"/>
  <c r="I140" i="22"/>
  <c r="I149" i="22"/>
  <c r="I156" i="22"/>
  <c r="I165" i="22"/>
  <c r="I172" i="22"/>
  <c r="I181" i="22"/>
  <c r="I188" i="22"/>
  <c r="I197" i="22"/>
  <c r="I204" i="22"/>
  <c r="I213" i="22"/>
  <c r="I220" i="22"/>
  <c r="I229" i="22"/>
  <c r="I236" i="22"/>
  <c r="I245" i="22"/>
  <c r="I260" i="22"/>
  <c r="I271" i="22"/>
  <c r="I280" i="22"/>
  <c r="I300" i="22"/>
  <c r="I307" i="22"/>
  <c r="I348" i="22"/>
  <c r="I357" i="22"/>
  <c r="I361" i="22"/>
  <c r="I375" i="22"/>
  <c r="I379" i="22"/>
  <c r="I389" i="22"/>
  <c r="I393" i="22"/>
  <c r="I407" i="22"/>
  <c r="I411" i="22"/>
  <c r="I20" i="22"/>
  <c r="I24" i="22"/>
  <c r="I40" i="22"/>
  <c r="I56" i="22"/>
  <c r="I72" i="22"/>
  <c r="I88" i="22"/>
  <c r="I104" i="22"/>
  <c r="I120" i="22"/>
  <c r="I136" i="22"/>
  <c r="I152" i="22"/>
  <c r="I168" i="22"/>
  <c r="I184" i="22"/>
  <c r="I200" i="22"/>
  <c r="I216" i="22"/>
  <c r="I232" i="22"/>
  <c r="I4" i="22"/>
  <c r="I8" i="22"/>
  <c r="I91" i="22"/>
  <c r="I107" i="22"/>
  <c r="I123" i="22"/>
  <c r="I139" i="22"/>
  <c r="I155" i="22"/>
  <c r="I171" i="22"/>
  <c r="I187" i="22"/>
  <c r="I203" i="22"/>
  <c r="I219" i="22"/>
  <c r="I235" i="22"/>
  <c r="I32" i="22"/>
  <c r="I48" i="22"/>
  <c r="I64" i="22"/>
  <c r="I80" i="22"/>
  <c r="I96" i="22"/>
  <c r="I112" i="22"/>
  <c r="I128" i="22"/>
  <c r="I144" i="22"/>
  <c r="I160" i="22"/>
  <c r="I176" i="22"/>
  <c r="I192" i="22"/>
  <c r="I208" i="22"/>
  <c r="I224" i="22"/>
  <c r="I240" i="22"/>
  <c r="I87" i="22"/>
  <c r="I83" i="22"/>
  <c r="I99" i="22"/>
  <c r="I115" i="22"/>
  <c r="I131" i="22"/>
  <c r="I147" i="22"/>
  <c r="I163" i="22"/>
  <c r="I179" i="22"/>
  <c r="I195" i="22"/>
  <c r="I211" i="22"/>
  <c r="I227" i="22"/>
  <c r="I243" i="22"/>
  <c r="I267" i="22"/>
  <c r="I287" i="22"/>
  <c r="I326" i="22"/>
  <c r="I398" i="22"/>
  <c r="I414" i="22"/>
  <c r="I263" i="22"/>
  <c r="I291" i="22"/>
  <c r="I320" i="22"/>
  <c r="I323" i="22"/>
  <c r="I332" i="22"/>
  <c r="I352" i="22"/>
  <c r="I355" i="22"/>
  <c r="I368" i="22"/>
  <c r="I371" i="22"/>
  <c r="I384" i="22"/>
  <c r="I387" i="22"/>
  <c r="I400" i="22"/>
  <c r="I403" i="22"/>
  <c r="I416" i="22"/>
  <c r="I420" i="22"/>
  <c r="I424" i="22"/>
  <c r="J200" i="22" l="1"/>
  <c r="J343" i="22"/>
  <c r="J192" i="22"/>
  <c r="J346" i="22"/>
  <c r="J59" i="22"/>
  <c r="J313" i="22"/>
  <c r="J347" i="22"/>
  <c r="J117" i="22"/>
  <c r="J395" i="22"/>
  <c r="J406" i="22"/>
  <c r="J158" i="22"/>
  <c r="J304" i="22"/>
  <c r="J302" i="22"/>
  <c r="J78" i="22"/>
  <c r="J279" i="22"/>
  <c r="J42" i="22"/>
  <c r="J374" i="22"/>
  <c r="J15" i="22"/>
  <c r="J314" i="22"/>
  <c r="J100" i="22"/>
  <c r="J312" i="22"/>
  <c r="J329" i="22"/>
  <c r="J24" i="22"/>
  <c r="J128" i="22"/>
  <c r="J407" i="22"/>
  <c r="J345" i="22"/>
  <c r="J139" i="22"/>
  <c r="J405" i="22"/>
  <c r="J268" i="22"/>
  <c r="J34" i="22"/>
  <c r="J60" i="22"/>
  <c r="J344" i="22"/>
  <c r="J389" i="22"/>
  <c r="J224" i="22"/>
  <c r="J348" i="22"/>
  <c r="J303" i="22"/>
  <c r="J340" i="22"/>
  <c r="J335" i="22"/>
  <c r="J342" i="22"/>
  <c r="J213" i="22"/>
  <c r="J176" i="22"/>
  <c r="J300" i="22"/>
  <c r="J328" i="22"/>
  <c r="J54" i="22"/>
  <c r="J197" i="22"/>
  <c r="J111" i="22"/>
  <c r="J207" i="22"/>
  <c r="J96" i="22"/>
  <c r="J358" i="22"/>
  <c r="J172" i="22"/>
  <c r="J110" i="22"/>
  <c r="J55" i="22"/>
  <c r="J364" i="22"/>
  <c r="J349" i="22"/>
  <c r="J254" i="22"/>
  <c r="J37" i="22"/>
  <c r="J181" i="22"/>
  <c r="J81" i="22"/>
  <c r="J177" i="22"/>
  <c r="J408" i="22"/>
  <c r="J305" i="22"/>
  <c r="J341" i="22"/>
  <c r="J354" i="22"/>
  <c r="J149" i="22"/>
  <c r="J143" i="22"/>
  <c r="J262" i="22"/>
  <c r="J67" i="22"/>
  <c r="J272" i="22"/>
  <c r="J361" i="22"/>
  <c r="J228" i="22"/>
  <c r="J48" i="22"/>
  <c r="J249" i="22"/>
  <c r="J296" i="22"/>
  <c r="J161" i="22"/>
  <c r="J276" i="22"/>
  <c r="J53" i="22"/>
  <c r="J256" i="22"/>
  <c r="J241" i="22"/>
  <c r="J23" i="22"/>
  <c r="J363" i="22"/>
  <c r="J251" i="22"/>
  <c r="J301" i="22"/>
  <c r="J222" i="22"/>
  <c r="J155" i="22"/>
  <c r="J95" i="22"/>
  <c r="J43" i="22"/>
  <c r="J365" i="22"/>
  <c r="J277" i="22"/>
  <c r="J411" i="22"/>
  <c r="J270" i="22"/>
  <c r="J136" i="22"/>
  <c r="J360" i="22"/>
  <c r="J255" i="22"/>
  <c r="J306" i="22"/>
  <c r="J248" i="22"/>
  <c r="J171" i="22"/>
  <c r="J327" i="22"/>
  <c r="J66" i="22"/>
  <c r="J109" i="22"/>
  <c r="J51" i="22"/>
  <c r="J398" i="22"/>
  <c r="J112" i="22"/>
  <c r="J298" i="22"/>
  <c r="J85" i="22"/>
  <c r="J36" i="22"/>
  <c r="J160" i="22"/>
  <c r="J93" i="22"/>
  <c r="J280" i="22"/>
  <c r="J75" i="22"/>
  <c r="J339" i="22"/>
  <c r="J392" i="22"/>
  <c r="J56" i="22"/>
  <c r="J311" i="22"/>
  <c r="J284" i="22"/>
  <c r="J144" i="22"/>
  <c r="J246" i="22"/>
  <c r="J417" i="22"/>
  <c r="J373" i="22"/>
  <c r="J316" i="22"/>
  <c r="J297" i="22"/>
  <c r="J391" i="22"/>
  <c r="J285" i="22"/>
  <c r="J245" i="22"/>
  <c r="J50" i="22"/>
  <c r="J106" i="22"/>
  <c r="J16" i="22"/>
  <c r="J393" i="22"/>
  <c r="J420" i="22"/>
  <c r="J367" i="22"/>
  <c r="J290" i="22"/>
  <c r="J282" i="22"/>
  <c r="J359" i="22"/>
  <c r="J315" i="22"/>
  <c r="J240" i="22"/>
  <c r="J165" i="22"/>
  <c r="J101" i="22"/>
  <c r="J275" i="22"/>
  <c r="J57" i="22"/>
  <c r="J317" i="22"/>
  <c r="J45" i="22"/>
  <c r="J274" i="22"/>
  <c r="J173" i="22"/>
  <c r="J283" i="22"/>
  <c r="J214" i="22"/>
  <c r="J281" i="22"/>
  <c r="J142" i="22"/>
  <c r="J425" i="22"/>
  <c r="J357" i="22"/>
  <c r="J390" i="22"/>
  <c r="J229" i="22"/>
  <c r="J46" i="22"/>
  <c r="J68" i="22"/>
  <c r="J299" i="22"/>
  <c r="J174" i="22"/>
  <c r="J107" i="22"/>
  <c r="J253" i="22"/>
  <c r="J157" i="22"/>
  <c r="J223" i="22"/>
  <c r="J308" i="22"/>
  <c r="J44" i="22"/>
  <c r="J410" i="22"/>
  <c r="J198" i="22"/>
  <c r="J70" i="22"/>
  <c r="J307" i="22"/>
  <c r="J47" i="22"/>
  <c r="J415" i="22"/>
  <c r="J266" i="22"/>
  <c r="J247" i="22"/>
  <c r="J39" i="22"/>
  <c r="J52" i="22"/>
  <c r="J94" i="22"/>
  <c r="J159" i="22"/>
  <c r="J182" i="22"/>
  <c r="J379" i="22"/>
  <c r="J260" i="22"/>
  <c r="J190" i="22"/>
  <c r="J126" i="22"/>
  <c r="J61" i="22"/>
  <c r="J13" i="22"/>
  <c r="J337" i="22"/>
  <c r="J80" i="22"/>
  <c r="J401" i="22"/>
  <c r="J252" i="22"/>
  <c r="J238" i="22"/>
  <c r="J237" i="22"/>
  <c r="J170" i="22"/>
  <c r="J35" i="22"/>
  <c r="J362" i="22"/>
  <c r="J133" i="22"/>
  <c r="J77" i="22"/>
  <c r="J221" i="22"/>
  <c r="J125" i="22"/>
  <c r="J79" i="22"/>
  <c r="J150" i="22"/>
  <c r="J97" i="22"/>
  <c r="J380" i="22"/>
  <c r="J273" i="22"/>
  <c r="J199" i="22"/>
  <c r="J134" i="22"/>
  <c r="J73" i="22"/>
  <c r="J27" i="22"/>
  <c r="J294" i="22"/>
  <c r="J336" i="22"/>
  <c r="J381" i="22"/>
  <c r="J338" i="22"/>
  <c r="J208" i="22"/>
  <c r="J71" i="22"/>
  <c r="J116" i="22"/>
  <c r="J219" i="22"/>
  <c r="J10" i="22"/>
  <c r="J220" i="22"/>
  <c r="J234" i="22"/>
  <c r="J76" i="22"/>
  <c r="J334" i="22"/>
  <c r="J265" i="22"/>
  <c r="J288" i="22"/>
  <c r="J404" i="22"/>
  <c r="J310" i="22"/>
  <c r="J17" i="22"/>
  <c r="J135" i="22"/>
  <c r="J244" i="22"/>
  <c r="J86" i="22"/>
  <c r="J29" i="22"/>
  <c r="J205" i="22"/>
  <c r="J74" i="22"/>
  <c r="J377" i="22"/>
  <c r="J28" i="22"/>
  <c r="J11" i="22"/>
  <c r="J412" i="22"/>
  <c r="J257" i="22"/>
  <c r="J187" i="22"/>
  <c r="J123" i="22"/>
  <c r="J175" i="22"/>
  <c r="J69" i="22"/>
  <c r="J26" i="22"/>
  <c r="J376" i="22"/>
  <c r="J388" i="22"/>
  <c r="J286" i="22"/>
  <c r="J400" i="22"/>
  <c r="J269" i="22"/>
  <c r="J206" i="22"/>
  <c r="J196" i="22"/>
  <c r="J189" i="22"/>
  <c r="J72" i="22"/>
  <c r="J22" i="22"/>
  <c r="J250" i="22"/>
  <c r="J378" i="22"/>
  <c r="J386" i="22"/>
  <c r="J322" i="22"/>
  <c r="J375" i="22"/>
  <c r="J413" i="22"/>
  <c r="J368" i="22"/>
  <c r="J267" i="22"/>
  <c r="J25" i="22"/>
  <c r="J9" i="22"/>
  <c r="J180" i="22"/>
  <c r="J12" i="22"/>
  <c r="J259" i="22"/>
  <c r="J14" i="22"/>
  <c r="J58" i="22"/>
  <c r="J278" i="22"/>
  <c r="J287" i="22"/>
  <c r="J295" i="22"/>
  <c r="J164" i="22"/>
  <c r="J19" i="22"/>
  <c r="J235" i="22"/>
  <c r="J129" i="22"/>
  <c r="J40" i="22"/>
  <c r="J7" i="22"/>
  <c r="J409" i="22"/>
  <c r="J309" i="22"/>
  <c r="J394" i="22"/>
  <c r="J258" i="22"/>
  <c r="J293" i="22"/>
  <c r="J236" i="22"/>
  <c r="J132" i="22"/>
  <c r="J8" i="22"/>
  <c r="J91" i="22"/>
  <c r="J141" i="22"/>
  <c r="J239" i="22"/>
  <c r="J118" i="22"/>
  <c r="J271" i="22"/>
  <c r="J264" i="22"/>
  <c r="J387" i="22"/>
  <c r="J331" i="22"/>
  <c r="J32" i="22"/>
  <c r="J21" i="22"/>
  <c r="J183" i="22"/>
  <c r="J119" i="22"/>
  <c r="J62" i="22"/>
  <c r="J185" i="22"/>
  <c r="J121" i="22"/>
  <c r="J204" i="22"/>
  <c r="J210" i="22"/>
  <c r="J146" i="22"/>
  <c r="J82" i="22"/>
  <c r="J225" i="22"/>
  <c r="J216" i="22"/>
  <c r="J152" i="22"/>
  <c r="J88" i="22"/>
  <c r="J396" i="22"/>
  <c r="J230" i="22"/>
  <c r="J166" i="22"/>
  <c r="J102" i="22"/>
  <c r="J49" i="22"/>
  <c r="J353" i="22"/>
  <c r="J243" i="22"/>
  <c r="J179" i="22"/>
  <c r="J115" i="22"/>
  <c r="J140" i="22"/>
  <c r="J203" i="22"/>
  <c r="J382" i="22"/>
  <c r="J325" i="22"/>
  <c r="J333" i="22"/>
  <c r="J356" i="22"/>
  <c r="J371" i="22"/>
  <c r="J263" i="22"/>
  <c r="J231" i="22"/>
  <c r="J167" i="22"/>
  <c r="J103" i="22"/>
  <c r="J233" i="22"/>
  <c r="J169" i="22"/>
  <c r="J105" i="22"/>
  <c r="J113" i="22"/>
  <c r="J194" i="22"/>
  <c r="J130" i="22"/>
  <c r="J193" i="22"/>
  <c r="J38" i="22"/>
  <c r="J188" i="22"/>
  <c r="J227" i="22"/>
  <c r="J163" i="22"/>
  <c r="J99" i="22"/>
  <c r="J426" i="22"/>
  <c r="J424" i="22"/>
  <c r="J324" i="22"/>
  <c r="J350" i="22"/>
  <c r="J326" i="22"/>
  <c r="J33" i="22"/>
  <c r="J156" i="22"/>
  <c r="J218" i="22"/>
  <c r="J154" i="22"/>
  <c r="J90" i="22"/>
  <c r="J422" i="22"/>
  <c r="J418" i="22"/>
  <c r="J414" i="22"/>
  <c r="J370" i="22"/>
  <c r="J397" i="22"/>
  <c r="J419" i="22"/>
  <c r="J355" i="22"/>
  <c r="J291" i="22"/>
  <c r="J209" i="22"/>
  <c r="J215" i="22"/>
  <c r="J151" i="22"/>
  <c r="J87" i="22"/>
  <c r="J383" i="22"/>
  <c r="J217" i="22"/>
  <c r="J153" i="22"/>
  <c r="J89" i="22"/>
  <c r="J319" i="22"/>
  <c r="J242" i="22"/>
  <c r="J178" i="22"/>
  <c r="J114" i="22"/>
  <c r="J184" i="22"/>
  <c r="J120" i="22"/>
  <c r="J124" i="22"/>
  <c r="J20" i="22"/>
  <c r="J18" i="22"/>
  <c r="J211" i="22"/>
  <c r="J147" i="22"/>
  <c r="J83" i="22"/>
  <c r="J384" i="22"/>
  <c r="J366" i="22"/>
  <c r="J372" i="22"/>
  <c r="J332" i="22"/>
  <c r="J416" i="22"/>
  <c r="J352" i="22"/>
  <c r="J289" i="22"/>
  <c r="J41" i="22"/>
  <c r="J385" i="22"/>
  <c r="J369" i="22"/>
  <c r="J212" i="22"/>
  <c r="J148" i="22"/>
  <c r="J84" i="22"/>
  <c r="J31" i="22"/>
  <c r="J108" i="22"/>
  <c r="J191" i="22"/>
  <c r="J127" i="22"/>
  <c r="J65" i="22"/>
  <c r="J202" i="22"/>
  <c r="J138" i="22"/>
  <c r="J402" i="22"/>
  <c r="J423" i="22"/>
  <c r="J292" i="22"/>
  <c r="J330" i="22"/>
  <c r="J318" i="22"/>
  <c r="J403" i="22"/>
  <c r="J323" i="22"/>
  <c r="J64" i="22"/>
  <c r="J30" i="22"/>
  <c r="J92" i="22"/>
  <c r="J261" i="22"/>
  <c r="J145" i="22"/>
  <c r="J351" i="22"/>
  <c r="J201" i="22"/>
  <c r="J137" i="22"/>
  <c r="J226" i="22"/>
  <c r="J162" i="22"/>
  <c r="J98" i="22"/>
  <c r="J421" i="22"/>
  <c r="J232" i="22"/>
  <c r="J168" i="22"/>
  <c r="J104" i="22"/>
  <c r="J63" i="22"/>
  <c r="J195" i="22"/>
  <c r="J131" i="22"/>
  <c r="J320" i="22"/>
  <c r="J399" i="22"/>
  <c r="J321" i="22"/>
  <c r="J186" i="22"/>
  <c r="J122" i="22"/>
  <c r="T8" i="12" l="1"/>
  <c r="H3" i="22" l="1"/>
  <c r="I3" i="22" s="1"/>
  <c r="J5" i="22" s="1"/>
  <c r="G3" i="22"/>
</calcChain>
</file>

<file path=xl/connections.xml><?xml version="1.0" encoding="utf-8"?>
<connections xmlns="http://schemas.openxmlformats.org/spreadsheetml/2006/main">
  <connection id="1" name="T_Level11" type="6" refreshedVersion="6" background="1">
    <textPr codePage="850" sourceFile="C:\Users\e805355\OneDrive - Cranfield University\e805355\Study Sites\Hydrus 1D\Laporiya\RCG_Laporiya_T1\T_Level.out" delimited="0">
      <textFields count="22">
        <textField/>
        <textField position="15"/>
        <textField position="28"/>
        <textField position="39"/>
        <textField position="52"/>
        <textField position="65"/>
        <textField position="78"/>
        <textField position="93"/>
        <textField position="106"/>
        <textField position="119"/>
        <textField position="130"/>
        <textField position="143"/>
        <textField position="156"/>
        <textField position="169"/>
        <textField position="182"/>
        <textField position="195"/>
        <textField position="210"/>
        <textField position="221"/>
        <textField position="236"/>
        <textField position="248"/>
        <textField position="256"/>
        <textField position="267"/>
      </textFields>
    </textPr>
  </connection>
  <connection id="2" name="T_Level12" type="6" refreshedVersion="6" background="1">
    <textPr codePage="850" sourceFile="C:\Users\e805355\OneDrive - Cranfield University\e805355\Study Sites\Hydrus 1D\Laporiya\RCG_Laporiya_T1\T_Level.out" delimited="0">
      <textFields count="22">
        <textField/>
        <textField position="15"/>
        <textField position="28"/>
        <textField position="39"/>
        <textField position="52"/>
        <textField position="65"/>
        <textField position="78"/>
        <textField position="93"/>
        <textField position="106"/>
        <textField position="119"/>
        <textField position="130"/>
        <textField position="143"/>
        <textField position="156"/>
        <textField position="169"/>
        <textField position="182"/>
        <textField position="195"/>
        <textField position="210"/>
        <textField position="221"/>
        <textField position="236"/>
        <textField position="248"/>
        <textField position="256"/>
        <textField position="267"/>
      </textFields>
    </textPr>
  </connection>
  <connection id="3" name="T_Level13" type="6" refreshedVersion="6" background="1">
    <textPr codePage="850" sourceFile="C:\Users\e805355\OneDrive - Cranfield University\e805355\Study Sites\Hydrus 1D\Laporiya\RCG_Laporiya_T1\T_Level.out" delimited="0">
      <textFields count="22">
        <textField/>
        <textField position="15"/>
        <textField position="28"/>
        <textField position="39"/>
        <textField position="52"/>
        <textField position="65"/>
        <textField position="78"/>
        <textField position="93"/>
        <textField position="106"/>
        <textField position="119"/>
        <textField position="130"/>
        <textField position="143"/>
        <textField position="156"/>
        <textField position="169"/>
        <textField position="182"/>
        <textField position="195"/>
        <textField position="210"/>
        <textField position="221"/>
        <textField position="236"/>
        <textField position="248"/>
        <textField position="256"/>
        <textField position="267"/>
      </textFields>
    </textPr>
  </connection>
  <connection id="4" name="T_Level14" type="6" refreshedVersion="6" background="1">
    <textPr codePage="850" sourceFile="C:\Users\e805355\OneDrive - Cranfield University\e805355\Study Sites\Hydrus 1D\Laporiya\RCG_Laporiya_T1\T_Level.out" delimited="0">
      <textFields count="22">
        <textField/>
        <textField position="15"/>
        <textField position="28"/>
        <textField position="39"/>
        <textField position="52"/>
        <textField position="65"/>
        <textField position="78"/>
        <textField position="93"/>
        <textField position="106"/>
        <textField position="119"/>
        <textField position="130"/>
        <textField position="143"/>
        <textField position="156"/>
        <textField position="169"/>
        <textField position="182"/>
        <textField position="195"/>
        <textField position="210"/>
        <textField position="221"/>
        <textField position="236"/>
        <textField position="248"/>
        <textField position="256"/>
        <textField position="267"/>
      </textFields>
    </textPr>
  </connection>
  <connection id="5" name="T_Level15" type="6" refreshedVersion="6" background="1">
    <textPr codePage="850" sourceFile="C:\Users\e805355\OneDrive - Cranfield University\e805355\Study Sites\Hydrus 1D\Laporiya\RCG_Laporiya_T1\T_Level.out" delimited="0">
      <textFields count="22">
        <textField/>
        <textField position="15"/>
        <textField position="28"/>
        <textField position="39"/>
        <textField position="52"/>
        <textField position="65"/>
        <textField position="78"/>
        <textField position="93"/>
        <textField position="106"/>
        <textField position="119"/>
        <textField position="130"/>
        <textField position="143"/>
        <textField position="156"/>
        <textField position="169"/>
        <textField position="182"/>
        <textField position="195"/>
        <textField position="210"/>
        <textField position="221"/>
        <textField position="236"/>
        <textField position="248"/>
        <textField position="256"/>
        <textField position="267"/>
      </textFields>
    </textPr>
  </connection>
</connections>
</file>

<file path=xl/sharedStrings.xml><?xml version="1.0" encoding="utf-8"?>
<sst xmlns="http://schemas.openxmlformats.org/spreadsheetml/2006/main" count="579" uniqueCount="227">
  <si>
    <t>S.NO</t>
  </si>
  <si>
    <t>Date</t>
  </si>
  <si>
    <t>Rain</t>
  </si>
  <si>
    <t>Runoff</t>
  </si>
  <si>
    <t>PE</t>
  </si>
  <si>
    <t>Lat/Long</t>
  </si>
  <si>
    <t>26.68333°</t>
  </si>
  <si>
    <t>75.23333°</t>
  </si>
  <si>
    <t>temp</t>
  </si>
  <si>
    <t>sqr T diff</t>
  </si>
  <si>
    <t>5 day</t>
  </si>
  <si>
    <t>Dudu</t>
  </si>
  <si>
    <t>Data</t>
  </si>
  <si>
    <t>MaxT</t>
  </si>
  <si>
    <t>MinT</t>
  </si>
  <si>
    <t>Ra</t>
  </si>
  <si>
    <t>av</t>
  </si>
  <si>
    <t>diff</t>
  </si>
  <si>
    <t>av.</t>
  </si>
  <si>
    <t>Time</t>
  </si>
  <si>
    <t>rTop</t>
  </si>
  <si>
    <t>rRoot</t>
  </si>
  <si>
    <t>vTop</t>
  </si>
  <si>
    <t>vRoot</t>
  </si>
  <si>
    <t>vBot</t>
  </si>
  <si>
    <t>sum(rTop)</t>
  </si>
  <si>
    <t>hRoot</t>
  </si>
  <si>
    <t>hBot</t>
  </si>
  <si>
    <t>RunOff</t>
  </si>
  <si>
    <t>sum(RunOff)</t>
  </si>
  <si>
    <t>Volume</t>
  </si>
  <si>
    <t>sum(Infil)</t>
  </si>
  <si>
    <t>sum(Evap)</t>
  </si>
  <si>
    <t>TLevel</t>
  </si>
  <si>
    <t>Cum(WTrans)</t>
  </si>
  <si>
    <t>[T]</t>
  </si>
  <si>
    <t>[L/T]</t>
  </si>
  <si>
    <t>[L]</t>
  </si>
  <si>
    <t>Intial</t>
  </si>
  <si>
    <t>End</t>
  </si>
  <si>
    <t>dV/dt = P-E-vBot - Q</t>
  </si>
  <si>
    <t>P</t>
  </si>
  <si>
    <t xml:space="preserve"> from inputs (ATMO)</t>
  </si>
  <si>
    <t>E</t>
  </si>
  <si>
    <t>vBot (Recharge)</t>
  </si>
  <si>
    <t>Runoff (Qr)</t>
  </si>
  <si>
    <t>runoff</t>
  </si>
  <si>
    <t>Err</t>
  </si>
  <si>
    <t>P-E-Q+vBot-Trans</t>
  </si>
  <si>
    <t>dV</t>
  </si>
  <si>
    <t>Small Err</t>
  </si>
  <si>
    <t>Note:</t>
  </si>
  <si>
    <t>P-E-Q equal vTop</t>
  </si>
  <si>
    <t>so P-Q is not Inifiltration</t>
  </si>
  <si>
    <t>sum(rRoot)</t>
  </si>
  <si>
    <t>sum(vTop)</t>
  </si>
  <si>
    <t>sum(vRoot)</t>
  </si>
  <si>
    <t>sum(vBot)</t>
  </si>
  <si>
    <t>hTop</t>
  </si>
  <si>
    <t>SnowLayer</t>
  </si>
  <si>
    <t>3) Mass Balance I want uses P and E</t>
  </si>
  <si>
    <t>Infil</t>
  </si>
  <si>
    <t>Evapo</t>
  </si>
  <si>
    <t>I+R+E</t>
  </si>
  <si>
    <t>Rain-I-R-E</t>
  </si>
  <si>
    <t>Rech</t>
  </si>
  <si>
    <t>root</t>
  </si>
  <si>
    <t>Reach+root</t>
  </si>
  <si>
    <t>Infil-R+root</t>
  </si>
  <si>
    <t>Dv</t>
  </si>
  <si>
    <t>S. No.</t>
  </si>
  <si>
    <t>Locations</t>
  </si>
  <si>
    <t>Latitude</t>
  </si>
  <si>
    <t>Longitude</t>
  </si>
  <si>
    <t>Barren land near ow2</t>
  </si>
  <si>
    <t>Sample code</t>
  </si>
  <si>
    <t>Depth(cm)</t>
  </si>
  <si>
    <t>Permeability (m/day)</t>
  </si>
  <si>
    <t>Sat. Density (gm/cc)</t>
  </si>
  <si>
    <t>Dry density (gm/cc)</t>
  </si>
  <si>
    <t>2B</t>
  </si>
  <si>
    <t>19B</t>
  </si>
  <si>
    <t>21B</t>
  </si>
  <si>
    <t>22B</t>
  </si>
  <si>
    <t>C3</t>
  </si>
  <si>
    <t>C9</t>
  </si>
  <si>
    <t>4B</t>
  </si>
  <si>
    <t>10B</t>
  </si>
  <si>
    <t>14B</t>
  </si>
  <si>
    <t>20B</t>
  </si>
  <si>
    <t xml:space="preserve">Permeability of Undisturbed Soil </t>
  </si>
  <si>
    <t>Location</t>
  </si>
  <si>
    <t>% Moisture Content at The Time of Sampling</t>
  </si>
  <si>
    <r>
      <t>Dry Density (grams/cm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</si>
  <si>
    <r>
      <t>Bulk Density    (g/cm</t>
    </r>
    <r>
      <rPr>
        <vertAlign val="superscript"/>
        <sz val="11"/>
        <color theme="1"/>
        <rFont val="Times New Roman"/>
        <family val="1"/>
      </rPr>
      <t xml:space="preserve">3 </t>
    </r>
    <r>
      <rPr>
        <sz val="11"/>
        <color theme="1"/>
        <rFont val="Times New Roman"/>
        <family val="1"/>
      </rPr>
      <t>)</t>
    </r>
  </si>
  <si>
    <r>
      <t>Bulk Density     (kg/m</t>
    </r>
    <r>
      <rPr>
        <vertAlign val="superscript"/>
        <sz val="11"/>
        <color theme="1"/>
        <rFont val="Times New Roman"/>
        <family val="1"/>
      </rPr>
      <t xml:space="preserve">3  </t>
    </r>
    <r>
      <rPr>
        <sz val="11"/>
        <color theme="1"/>
        <rFont val="Times New Roman"/>
        <family val="1"/>
      </rPr>
      <t>)=L</t>
    </r>
  </si>
  <si>
    <r>
      <t>(Bulkdensity/ Particle density)*10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=M</t>
    </r>
  </si>
  <si>
    <t>Pore Space Percentage</t>
  </si>
  <si>
    <t xml:space="preserve">Descrion of the sample point </t>
  </si>
  <si>
    <t xml:space="preserve">Nadi 2 </t>
  </si>
  <si>
    <t>Farm near ow26</t>
  </si>
  <si>
    <t>In chauka near ow5</t>
  </si>
  <si>
    <t>Farm near ow27</t>
  </si>
  <si>
    <t>farn outside area</t>
  </si>
  <si>
    <t>In chauka near NAD4</t>
  </si>
  <si>
    <t>In chauka near road</t>
  </si>
  <si>
    <t>In river near CHD1</t>
  </si>
  <si>
    <t xml:space="preserve"> </t>
  </si>
  <si>
    <t>Soil Water Laboratory</t>
  </si>
  <si>
    <t>Ground Water Hydrology Division</t>
  </si>
  <si>
    <t>INDO- UK PROJECT, LAPODIYA, RAJASTHAN</t>
  </si>
  <si>
    <t>Soil Classification</t>
  </si>
  <si>
    <t>S.No.</t>
  </si>
  <si>
    <t>Site Code</t>
  </si>
  <si>
    <t>Depth cm</t>
  </si>
  <si>
    <t xml:space="preserve"> Gravel (%)</t>
  </si>
  <si>
    <t xml:space="preserve"> Sand (%)</t>
  </si>
  <si>
    <t>Silt      (%)</t>
  </si>
  <si>
    <t xml:space="preserve"> Clay (%)</t>
  </si>
  <si>
    <t>Soil Type</t>
  </si>
  <si>
    <t>1B</t>
  </si>
  <si>
    <t>N 26.56780     E 75.17895</t>
  </si>
  <si>
    <t>0 cm</t>
  </si>
  <si>
    <t>Poorly Gravelled  Sandy Loam</t>
  </si>
  <si>
    <t>50 cm</t>
  </si>
  <si>
    <t>Medium Gravelled  Sandy Loam</t>
  </si>
  <si>
    <t>3B</t>
  </si>
  <si>
    <t xml:space="preserve">N 26.56576     E 75.17963   </t>
  </si>
  <si>
    <t>Fine Sandy Loam</t>
  </si>
  <si>
    <t>Medium Gravelled Sandy Loam</t>
  </si>
  <si>
    <t xml:space="preserve">N 26.56358     E 75.18358  </t>
  </si>
  <si>
    <t>Sandy Loam</t>
  </si>
  <si>
    <t>5B</t>
  </si>
  <si>
    <t>Highly Gravelled  Loam</t>
  </si>
  <si>
    <t>6B</t>
  </si>
  <si>
    <t xml:space="preserve">N 26.56358     E 75.78312 </t>
  </si>
  <si>
    <t>Silt Loam</t>
  </si>
  <si>
    <t>7B</t>
  </si>
  <si>
    <t>8B</t>
  </si>
  <si>
    <t xml:space="preserve">N 26.56469     E 75.18204  </t>
  </si>
  <si>
    <t>9B</t>
  </si>
  <si>
    <t>Medium Gravelled Silt Loam</t>
  </si>
  <si>
    <t xml:space="preserve">N 26.56623     E 75.18202 </t>
  </si>
  <si>
    <t>11B</t>
  </si>
  <si>
    <t>Highly Gravelled Loam</t>
  </si>
  <si>
    <t>30 cm</t>
  </si>
  <si>
    <t>17C</t>
  </si>
  <si>
    <t xml:space="preserve">N 26.57274     E 75.16540 </t>
  </si>
  <si>
    <t>Poorly  Gravelled Silt Loam</t>
  </si>
  <si>
    <t>17D</t>
  </si>
  <si>
    <t>Medium  Gravelled  Silt Loam</t>
  </si>
  <si>
    <t>C-31</t>
  </si>
  <si>
    <t>N 26.54   E75.17</t>
  </si>
  <si>
    <t>C-32</t>
  </si>
  <si>
    <t>N 26.54449     E 75.17894</t>
  </si>
  <si>
    <t xml:space="preserve">Soil Water Pressure &amp; Moisture Content Relationship ( Average MC at Different Pressures ) </t>
  </si>
  <si>
    <t xml:space="preserve">SITE: INDO-UK PROJECT, PLACE: LAPODIYA (RAJASTHAN)                        </t>
  </si>
  <si>
    <t>Sample Code</t>
  </si>
  <si>
    <t>Pressure&gt;</t>
  </si>
  <si>
    <t xml:space="preserve"> in bars&gt;</t>
  </si>
  <si>
    <t>in H(cm)&gt;</t>
  </si>
  <si>
    <t>Depth in cm</t>
  </si>
  <si>
    <t>C31</t>
  </si>
  <si>
    <t>N 26.54     E75.17</t>
  </si>
  <si>
    <t>C32</t>
  </si>
  <si>
    <t xml:space="preserve">N 26.54449     E 75.17894 </t>
  </si>
  <si>
    <t>Location detail</t>
  </si>
  <si>
    <t>in NAD2</t>
  </si>
  <si>
    <t>In Chauka</t>
  </si>
  <si>
    <t>in Chauka center</t>
  </si>
  <si>
    <t>unknown but may be in chauka</t>
  </si>
  <si>
    <t>in Chauka center2</t>
  </si>
  <si>
    <t>in Chauka near road</t>
  </si>
  <si>
    <t>Near ow26</t>
  </si>
  <si>
    <t>In farm near ow18</t>
  </si>
  <si>
    <t>In farm near ow19</t>
  </si>
  <si>
    <t>Theta-r (cm3/cm3)</t>
  </si>
  <si>
    <t>Theta-s (cm3/cm3)</t>
  </si>
  <si>
    <t>Alpha (1/cm)</t>
  </si>
  <si>
    <t xml:space="preserve">DATE </t>
  </si>
  <si>
    <t xml:space="preserve">Location  </t>
  </si>
  <si>
    <t>Khargosh Chabutara   near pasturelad borewell -1</t>
  </si>
  <si>
    <t>M</t>
  </si>
  <si>
    <t>Alpha (cm)</t>
  </si>
  <si>
    <t>Alpha (Kpa)</t>
  </si>
  <si>
    <t>Alpha (1/Kpa)</t>
  </si>
  <si>
    <t>n</t>
  </si>
  <si>
    <t xml:space="preserve">Root water </t>
  </si>
  <si>
    <t>Sensor 1</t>
  </si>
  <si>
    <t>Sensor 2 near BH1</t>
  </si>
  <si>
    <t xml:space="preserve">N 26.56358     E 75.18312 </t>
  </si>
  <si>
    <t>Ks (cm/d)</t>
  </si>
  <si>
    <t>sum</t>
  </si>
  <si>
    <t>Near BH1</t>
  </si>
  <si>
    <t>Used in  paper</t>
  </si>
  <si>
    <t>Measurement Sheet in Centtimeter</t>
  </si>
  <si>
    <t xml:space="preserve">0.6 cm </t>
  </si>
  <si>
    <t>Ponding</t>
  </si>
  <si>
    <t>Final results</t>
  </si>
  <si>
    <t>0.65 cm</t>
  </si>
  <si>
    <t>Accuwather</t>
  </si>
  <si>
    <t>Tmin</t>
  </si>
  <si>
    <t>Tmax</t>
  </si>
  <si>
    <t>R (mm)</t>
  </si>
  <si>
    <t>R (cm)</t>
  </si>
  <si>
    <t>SNO</t>
  </si>
  <si>
    <t xml:space="preserve">MOZMABAD </t>
  </si>
  <si>
    <t>Laporiya</t>
  </si>
  <si>
    <t>Raingauge (auto)</t>
  </si>
  <si>
    <t>Rainy days</t>
  </si>
  <si>
    <t>2.5 to 5</t>
  </si>
  <si>
    <t>5 to 10</t>
  </si>
  <si>
    <t>10 to 25</t>
  </si>
  <si>
    <t>25 to 50</t>
  </si>
  <si>
    <t>50 to 100</t>
  </si>
  <si>
    <t>&gt;100</t>
  </si>
  <si>
    <t>dry spells</t>
  </si>
  <si>
    <t>11,7, 7, 13, 8</t>
  </si>
  <si>
    <t>rainy days</t>
  </si>
  <si>
    <t xml:space="preserve">  </t>
  </si>
  <si>
    <t>GRAM VIKAS NAVYUVAK MANDAL LAPORIYA</t>
  </si>
  <si>
    <t xml:space="preserve">            Soil Moisture meter reading  at Laporiya Pasture land </t>
  </si>
  <si>
    <t>Measurement Sheet in Centibar</t>
  </si>
  <si>
    <t>mm</t>
  </si>
  <si>
    <t xml:space="preserve">HYDRUS and RETC based initial parameters </t>
  </si>
  <si>
    <t>Calibration data</t>
  </si>
  <si>
    <t>Validation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</si>
</sst>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d\.m\.yy;@"/>
    <numFmt numFmtId="166" formatCode="0.000"/>
    <numFmt numFmtId="167" formatCode="d\.m\.yy"/>
    <numFmt numFmtId="169" formatCode="m/d/yy\ h:mm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17"/>
        <bgColor indexed="17"/>
      </patternFill>
    </fill>
    <fill>
      <patternFill patternType="solid">
        <fgColor indexed="29"/>
        <bgColor indexed="29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40"/>
        <bgColor indexed="40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3">
    <xf numFmtId="0" fontId="0" fillId="0" borderId="0" xfId="0"/>
    <xf numFmtId="0" fontId="0" fillId="5" borderId="0" xfId="0" applyFill="1" applyBorder="1"/>
    <xf numFmtId="0" fontId="0" fillId="0" borderId="0" xfId="0" applyBorder="1"/>
    <xf numFmtId="0" fontId="0" fillId="0" borderId="0" xfId="0" applyFill="1"/>
    <xf numFmtId="0" fontId="0" fillId="8" borderId="0" xfId="0" applyFill="1"/>
    <xf numFmtId="0" fontId="0" fillId="13" borderId="0" xfId="0" applyFill="1"/>
    <xf numFmtId="0" fontId="0" fillId="12" borderId="0" xfId="0" applyFill="1"/>
    <xf numFmtId="0" fontId="0" fillId="0" borderId="0" xfId="0" applyFill="1" applyBorder="1"/>
    <xf numFmtId="0" fontId="3" fillId="0" borderId="0" xfId="1" applyFont="1" applyFill="1"/>
    <xf numFmtId="0" fontId="4" fillId="0" borderId="0" xfId="0" applyFont="1" applyFill="1"/>
    <xf numFmtId="165" fontId="4" fillId="0" borderId="0" xfId="0" applyNumberFormat="1" applyFont="1" applyFill="1"/>
    <xf numFmtId="11" fontId="4" fillId="0" borderId="0" xfId="0" applyNumberFormat="1" applyFont="1" applyFill="1"/>
    <xf numFmtId="0" fontId="4" fillId="0" borderId="0" xfId="0" applyFont="1" applyFill="1" applyBorder="1" applyAlignment="1">
      <alignment horizontal="right"/>
    </xf>
    <xf numFmtId="0" fontId="4" fillId="4" borderId="0" xfId="0" applyFont="1" applyFill="1"/>
    <xf numFmtId="0" fontId="0" fillId="5" borderId="0" xfId="0" applyFill="1"/>
    <xf numFmtId="0" fontId="4" fillId="0" borderId="0" xfId="0" applyFont="1" applyFill="1" applyBorder="1"/>
    <xf numFmtId="0" fontId="0" fillId="15" borderId="0" xfId="0" applyFill="1"/>
    <xf numFmtId="0" fontId="2" fillId="0" borderId="0" xfId="0" applyFont="1"/>
    <xf numFmtId="11" fontId="0" fillId="0" borderId="0" xfId="0" applyNumberFormat="1"/>
    <xf numFmtId="0" fontId="6" fillId="2" borderId="9" xfId="0" applyFont="1" applyFill="1" applyBorder="1"/>
    <xf numFmtId="0" fontId="6" fillId="0" borderId="9" xfId="0" applyFont="1" applyBorder="1"/>
    <xf numFmtId="0" fontId="6" fillId="11" borderId="9" xfId="0" applyFont="1" applyFill="1" applyBorder="1"/>
    <xf numFmtId="0" fontId="6" fillId="2" borderId="9" xfId="0" applyFont="1" applyFill="1" applyBorder="1" applyAlignment="1"/>
    <xf numFmtId="0" fontId="6" fillId="0" borderId="9" xfId="0" applyFont="1" applyBorder="1" applyAlignment="1"/>
    <xf numFmtId="0" fontId="6" fillId="11" borderId="9" xfId="0" applyFont="1" applyFill="1" applyBorder="1" applyAlignment="1"/>
    <xf numFmtId="0" fontId="6" fillId="12" borderId="0" xfId="0" applyFont="1" applyFill="1"/>
    <xf numFmtId="0" fontId="7" fillId="12" borderId="0" xfId="0" applyFont="1" applyFill="1"/>
    <xf numFmtId="0" fontId="7" fillId="12" borderId="9" xfId="0" applyFont="1" applyFill="1" applyBorder="1"/>
    <xf numFmtId="2" fontId="9" fillId="12" borderId="9" xfId="0" applyNumberFormat="1" applyFont="1" applyFill="1" applyBorder="1"/>
    <xf numFmtId="2" fontId="7" fillId="12" borderId="9" xfId="0" applyNumberFormat="1" applyFont="1" applyFill="1" applyBorder="1"/>
    <xf numFmtId="0" fontId="7" fillId="12" borderId="0" xfId="0" applyFont="1" applyFill="1" applyBorder="1"/>
    <xf numFmtId="0" fontId="7" fillId="0" borderId="0" xfId="0" applyFont="1" applyFill="1" applyBorder="1"/>
    <xf numFmtId="2" fontId="8" fillId="0" borderId="0" xfId="0" applyNumberFormat="1" applyFont="1" applyFill="1" applyBorder="1"/>
    <xf numFmtId="2" fontId="9" fillId="0" borderId="0" xfId="0" applyNumberFormat="1" applyFont="1" applyFill="1" applyBorder="1"/>
    <xf numFmtId="2" fontId="7" fillId="0" borderId="0" xfId="0" applyNumberFormat="1" applyFont="1" applyFill="1" applyBorder="1"/>
    <xf numFmtId="0" fontId="0" fillId="12" borderId="0" xfId="0" applyFill="1" applyBorder="1"/>
    <xf numFmtId="0" fontId="6" fillId="12" borderId="0" xfId="0" applyFont="1" applyFill="1" applyBorder="1"/>
    <xf numFmtId="0" fontId="10" fillId="12" borderId="9" xfId="0" applyFont="1" applyFill="1" applyBorder="1"/>
    <xf numFmtId="2" fontId="10" fillId="12" borderId="9" xfId="0" applyNumberFormat="1" applyFont="1" applyFill="1" applyBorder="1"/>
    <xf numFmtId="0" fontId="10" fillId="12" borderId="0" xfId="0" applyFont="1" applyFill="1"/>
    <xf numFmtId="0" fontId="6" fillId="5" borderId="0" xfId="0" applyFont="1" applyFill="1" applyBorder="1"/>
    <xf numFmtId="0" fontId="0" fillId="17" borderId="0" xfId="0" applyFill="1"/>
    <xf numFmtId="0" fontId="0" fillId="17" borderId="0" xfId="0" applyFill="1" applyBorder="1"/>
    <xf numFmtId="0" fontId="4" fillId="17" borderId="0" xfId="0" applyFont="1" applyFill="1"/>
    <xf numFmtId="0" fontId="11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0" fillId="16" borderId="0" xfId="0" applyFill="1"/>
    <xf numFmtId="0" fontId="5" fillId="16" borderId="12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 wrapText="1"/>
    </xf>
    <xf numFmtId="0" fontId="16" fillId="15" borderId="15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/>
    </xf>
    <xf numFmtId="0" fontId="16" fillId="15" borderId="15" xfId="0" applyFont="1" applyFill="1" applyBorder="1" applyAlignment="1">
      <alignment vertical="center" wrapText="1"/>
    </xf>
    <xf numFmtId="0" fontId="16" fillId="15" borderId="12" xfId="0" applyFont="1" applyFill="1" applyBorder="1" applyAlignment="1">
      <alignment horizontal="center" vertical="center"/>
    </xf>
    <xf numFmtId="0" fontId="16" fillId="13" borderId="12" xfId="0" applyFont="1" applyFill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/>
    </xf>
    <xf numFmtId="0" fontId="17" fillId="13" borderId="15" xfId="0" applyFont="1" applyFill="1" applyBorder="1" applyAlignment="1">
      <alignment horizontal="center" vertical="center" wrapText="1"/>
    </xf>
    <xf numFmtId="0" fontId="16" fillId="13" borderId="15" xfId="0" applyFont="1" applyFill="1" applyBorder="1" applyAlignment="1">
      <alignment vertical="center" wrapText="1"/>
    </xf>
    <xf numFmtId="0" fontId="17" fillId="13" borderId="15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14" fontId="0" fillId="0" borderId="9" xfId="0" applyNumberFormat="1" applyBorder="1"/>
    <xf numFmtId="0" fontId="0" fillId="14" borderId="0" xfId="0" applyFill="1"/>
    <xf numFmtId="11" fontId="0" fillId="0" borderId="0" xfId="0" applyNumberFormat="1" applyFill="1" applyBorder="1"/>
    <xf numFmtId="0" fontId="0" fillId="0" borderId="0" xfId="0"/>
    <xf numFmtId="0" fontId="0" fillId="0" borderId="9" xfId="0" applyFill="1" applyBorder="1" applyAlignment="1">
      <alignment horizontal="center"/>
    </xf>
    <xf numFmtId="165" fontId="0" fillId="0" borderId="0" xfId="0" applyNumberFormat="1" applyBorder="1"/>
    <xf numFmtId="166" fontId="0" fillId="0" borderId="0" xfId="0" applyNumberFormat="1"/>
    <xf numFmtId="166" fontId="6" fillId="11" borderId="9" xfId="0" applyNumberFormat="1" applyFont="1" applyFill="1" applyBorder="1" applyAlignment="1"/>
    <xf numFmtId="166" fontId="6" fillId="11" borderId="9" xfId="0" applyNumberFormat="1" applyFont="1" applyFill="1" applyBorder="1"/>
    <xf numFmtId="166" fontId="0" fillId="0" borderId="0" xfId="0" applyNumberFormat="1" applyFill="1" applyBorder="1"/>
    <xf numFmtId="166" fontId="4" fillId="0" borderId="0" xfId="0" applyNumberFormat="1" applyFont="1" applyFill="1"/>
    <xf numFmtId="0" fontId="0" fillId="0" borderId="0" xfId="0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/>
    </xf>
    <xf numFmtId="0" fontId="23" fillId="19" borderId="15" xfId="0" applyFont="1" applyFill="1" applyBorder="1" applyAlignment="1">
      <alignment horizontal="center" vertical="center"/>
    </xf>
    <xf numFmtId="0" fontId="24" fillId="19" borderId="15" xfId="0" applyFont="1" applyFill="1" applyBorder="1" applyAlignment="1">
      <alignment horizontal="center" vertical="center" wrapText="1"/>
    </xf>
    <xf numFmtId="21" fontId="0" fillId="0" borderId="0" xfId="0" applyNumberFormat="1"/>
    <xf numFmtId="167" fontId="3" fillId="0" borderId="0" xfId="2" applyNumberFormat="1" applyFont="1"/>
    <xf numFmtId="166" fontId="6" fillId="5" borderId="0" xfId="0" applyNumberFormat="1" applyFont="1" applyFill="1" applyBorder="1"/>
    <xf numFmtId="2" fontId="0" fillId="12" borderId="0" xfId="0" applyNumberFormat="1" applyFill="1"/>
    <xf numFmtId="14" fontId="0" fillId="0" borderId="18" xfId="0" applyNumberFormat="1" applyBorder="1"/>
    <xf numFmtId="167" fontId="3" fillId="0" borderId="0" xfId="3" applyNumberFormat="1" applyFont="1"/>
    <xf numFmtId="2" fontId="0" fillId="0" borderId="0" xfId="0" applyNumberFormat="1"/>
    <xf numFmtId="0" fontId="0" fillId="15" borderId="0" xfId="0" applyFill="1" applyBorder="1"/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28" borderId="9" xfId="0" applyFill="1" applyBorder="1" applyAlignment="1">
      <alignment horizontal="center"/>
    </xf>
    <xf numFmtId="0" fontId="0" fillId="28" borderId="9" xfId="0" applyFill="1" applyBorder="1" applyAlignment="1">
      <alignment horizontal="center" wrapText="1"/>
    </xf>
    <xf numFmtId="0" fontId="0" fillId="7" borderId="9" xfId="0" applyFill="1" applyBorder="1" applyAlignment="1">
      <alignment horizontal="center"/>
    </xf>
    <xf numFmtId="0" fontId="0" fillId="7" borderId="9" xfId="0" applyFill="1" applyBorder="1" applyAlignment="1">
      <alignment horizontal="center" wrapText="1"/>
    </xf>
    <xf numFmtId="0" fontId="0" fillId="13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3" fillId="0" borderId="0" xfId="4" applyFont="1"/>
    <xf numFmtId="0" fontId="3" fillId="29" borderId="0" xfId="4" applyFont="1" applyFill="1"/>
    <xf numFmtId="0" fontId="3" fillId="30" borderId="0" xfId="4" applyFont="1" applyFill="1"/>
    <xf numFmtId="166" fontId="3" fillId="30" borderId="0" xfId="4" applyNumberFormat="1" applyFont="1" applyFill="1"/>
    <xf numFmtId="166" fontId="3" fillId="0" borderId="0" xfId="4" applyNumberFormat="1" applyFont="1"/>
    <xf numFmtId="0" fontId="1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1" fillId="0" borderId="0" xfId="0" applyFont="1" applyAlignment="1"/>
    <xf numFmtId="0" fontId="2" fillId="0" borderId="4" xfId="0" applyFont="1" applyFill="1" applyBorder="1"/>
    <xf numFmtId="0" fontId="27" fillId="17" borderId="4" xfId="0" applyFont="1" applyFill="1" applyBorder="1" applyAlignment="1">
      <alignment horizontal="left" vertical="center"/>
    </xf>
    <xf numFmtId="0" fontId="27" fillId="8" borderId="0" xfId="0" applyFont="1" applyFill="1" applyBorder="1" applyAlignment="1">
      <alignment vertical="center"/>
    </xf>
    <xf numFmtId="0" fontId="27" fillId="31" borderId="0" xfId="0" applyFont="1" applyFill="1" applyBorder="1" applyAlignment="1">
      <alignment horizontal="center" vertical="center"/>
    </xf>
    <xf numFmtId="0" fontId="27" fillId="31" borderId="5" xfId="0" applyFont="1" applyFill="1" applyBorder="1" applyAlignment="1">
      <alignment vertical="center"/>
    </xf>
    <xf numFmtId="0" fontId="27" fillId="8" borderId="0" xfId="0" applyFont="1" applyFill="1" applyBorder="1" applyAlignment="1">
      <alignment horizontal="right" vertical="center"/>
    </xf>
    <xf numFmtId="0" fontId="22" fillId="31" borderId="0" xfId="0" applyFont="1" applyFill="1" applyBorder="1" applyAlignment="1">
      <alignment horizontal="right" vertical="center"/>
    </xf>
    <xf numFmtId="0" fontId="22" fillId="31" borderId="5" xfId="0" applyFont="1" applyFill="1" applyBorder="1" applyAlignment="1">
      <alignment horizontal="right" vertical="center"/>
    </xf>
    <xf numFmtId="0" fontId="27" fillId="31" borderId="0" xfId="0" applyFont="1" applyFill="1" applyBorder="1" applyAlignment="1">
      <alignment horizontal="right" vertical="center"/>
    </xf>
    <xf numFmtId="0" fontId="27" fillId="31" borderId="5" xfId="0" applyFont="1" applyFill="1" applyBorder="1" applyAlignment="1">
      <alignment horizontal="right" vertical="center"/>
    </xf>
    <xf numFmtId="0" fontId="27" fillId="17" borderId="6" xfId="0" applyFont="1" applyFill="1" applyBorder="1" applyAlignment="1">
      <alignment horizontal="left" vertical="center"/>
    </xf>
    <xf numFmtId="0" fontId="27" fillId="8" borderId="7" xfId="0" applyFont="1" applyFill="1" applyBorder="1" applyAlignment="1">
      <alignment horizontal="right" vertical="center"/>
    </xf>
    <xf numFmtId="0" fontId="27" fillId="31" borderId="7" xfId="0" applyFont="1" applyFill="1" applyBorder="1" applyAlignment="1">
      <alignment horizontal="right" vertical="center"/>
    </xf>
    <xf numFmtId="0" fontId="27" fillId="31" borderId="8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6" fillId="15" borderId="17" xfId="0" applyFont="1" applyFill="1" applyBorder="1" applyAlignment="1">
      <alignment horizontal="center" vertical="center"/>
    </xf>
    <xf numFmtId="0" fontId="16" fillId="1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6" borderId="17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/>
    </xf>
    <xf numFmtId="0" fontId="16" fillId="13" borderId="17" xfId="0" applyFont="1" applyFill="1" applyBorder="1" applyAlignment="1">
      <alignment horizontal="center" vertical="center"/>
    </xf>
    <xf numFmtId="0" fontId="16" fillId="13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19" borderId="17" xfId="0" applyFont="1" applyFill="1" applyBorder="1" applyAlignment="1">
      <alignment horizontal="center" vertical="center"/>
    </xf>
    <xf numFmtId="0" fontId="23" fillId="19" borderId="13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/>
    <xf numFmtId="0" fontId="27" fillId="31" borderId="0" xfId="0" applyFont="1" applyFill="1" applyBorder="1" applyAlignment="1">
      <alignment horizontal="center" vertical="center"/>
    </xf>
    <xf numFmtId="0" fontId="27" fillId="31" borderId="5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11" fontId="4" fillId="0" borderId="0" xfId="0" applyNumberFormat="1" applyFont="1" applyFill="1" applyBorder="1"/>
    <xf numFmtId="0" fontId="3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Fill="1"/>
    <xf numFmtId="0" fontId="3" fillId="0" borderId="0" xfId="5" applyFont="1"/>
    <xf numFmtId="167" fontId="3" fillId="29" borderId="0" xfId="3" applyNumberFormat="1" applyFont="1" applyFill="1"/>
    <xf numFmtId="0" fontId="3" fillId="20" borderId="0" xfId="3" applyFont="1" applyFill="1" applyAlignment="1">
      <alignment horizontal="center"/>
    </xf>
    <xf numFmtId="0" fontId="3" fillId="29" borderId="0" xfId="3" applyFont="1" applyFill="1"/>
    <xf numFmtId="0" fontId="3" fillId="0" borderId="0" xfId="6" applyFont="1"/>
    <xf numFmtId="0" fontId="0" fillId="6" borderId="0" xfId="0" applyFill="1"/>
    <xf numFmtId="0" fontId="0" fillId="18" borderId="0" xfId="0" applyFill="1"/>
    <xf numFmtId="0" fontId="0" fillId="32" borderId="0" xfId="0" applyFill="1"/>
    <xf numFmtId="0" fontId="3" fillId="21" borderId="0" xfId="3" applyFont="1" applyFill="1" applyAlignment="1">
      <alignment horizontal="center"/>
    </xf>
    <xf numFmtId="0" fontId="0" fillId="9" borderId="0" xfId="0" applyFill="1"/>
    <xf numFmtId="0" fontId="3" fillId="23" borderId="0" xfId="3" applyFont="1" applyFill="1" applyAlignment="1">
      <alignment horizontal="center"/>
    </xf>
    <xf numFmtId="0" fontId="3" fillId="24" borderId="0" xfId="3" applyFont="1" applyFill="1" applyAlignment="1">
      <alignment horizontal="center"/>
    </xf>
    <xf numFmtId="0" fontId="3" fillId="18" borderId="0" xfId="1" applyFont="1" applyFill="1"/>
    <xf numFmtId="0" fontId="3" fillId="26" borderId="0" xfId="3" applyFont="1" applyFill="1" applyAlignment="1">
      <alignment horizontal="center"/>
    </xf>
    <xf numFmtId="0" fontId="3" fillId="25" borderId="0" xfId="3" applyFont="1" applyFill="1" applyAlignment="1">
      <alignment horizontal="center"/>
    </xf>
    <xf numFmtId="0" fontId="3" fillId="6" borderId="0" xfId="1" applyFont="1" applyFill="1"/>
    <xf numFmtId="0" fontId="3" fillId="27" borderId="0" xfId="3" applyFont="1" applyFill="1" applyAlignment="1">
      <alignment horizontal="center"/>
    </xf>
    <xf numFmtId="0" fontId="3" fillId="32" borderId="0" xfId="1" applyFont="1" applyFill="1"/>
    <xf numFmtId="169" fontId="30" fillId="0" borderId="0" xfId="0" applyNumberFormat="1" applyFont="1" applyAlignment="1">
      <alignment horizontal="center"/>
    </xf>
    <xf numFmtId="0" fontId="3" fillId="14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2" fontId="0" fillId="6" borderId="0" xfId="0" applyNumberFormat="1" applyFill="1"/>
    <xf numFmtId="2" fontId="0" fillId="9" borderId="0" xfId="0" applyNumberFormat="1" applyFill="1"/>
    <xf numFmtId="0" fontId="3" fillId="9" borderId="0" xfId="3" applyFont="1" applyFill="1" applyAlignment="1">
      <alignment horizontal="center"/>
    </xf>
    <xf numFmtId="2" fontId="0" fillId="14" borderId="0" xfId="0" applyNumberFormat="1" applyFill="1"/>
    <xf numFmtId="2" fontId="0" fillId="32" borderId="0" xfId="0" applyNumberFormat="1" applyFill="1"/>
    <xf numFmtId="0" fontId="3" fillId="6" borderId="0" xfId="3" applyFont="1" applyFill="1" applyAlignment="1">
      <alignment horizontal="center"/>
    </xf>
    <xf numFmtId="0" fontId="3" fillId="10" borderId="0" xfId="5" applyFont="1" applyFill="1"/>
    <xf numFmtId="0" fontId="3" fillId="32" borderId="0" xfId="3" applyFont="1" applyFill="1" applyAlignment="1">
      <alignment horizontal="center"/>
    </xf>
    <xf numFmtId="0" fontId="31" fillId="0" borderId="0" xfId="5" applyFont="1"/>
    <xf numFmtId="0" fontId="3" fillId="22" borderId="0" xfId="3" applyFont="1" applyFill="1" applyAlignment="1">
      <alignment horizontal="center"/>
    </xf>
    <xf numFmtId="2" fontId="0" fillId="18" borderId="0" xfId="0" applyNumberFormat="1" applyFill="1"/>
    <xf numFmtId="0" fontId="0" fillId="9" borderId="1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0" fillId="32" borderId="9" xfId="0" applyFill="1" applyBorder="1" applyAlignment="1">
      <alignment horizontal="center"/>
    </xf>
    <xf numFmtId="0" fontId="3" fillId="18" borderId="0" xfId="3" applyFont="1" applyFill="1"/>
    <xf numFmtId="0" fontId="3" fillId="6" borderId="0" xfId="3" applyFont="1" applyFill="1"/>
    <xf numFmtId="0" fontId="3" fillId="32" borderId="0" xfId="3" applyFont="1" applyFill="1"/>
    <xf numFmtId="11" fontId="25" fillId="0" borderId="0" xfId="0" applyNumberFormat="1" applyFont="1"/>
    <xf numFmtId="0" fontId="0" fillId="3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8" borderId="19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6" borderId="0" xfId="0" applyFont="1" applyFill="1" applyAlignment="1"/>
    <xf numFmtId="0" fontId="29" fillId="6" borderId="0" xfId="0" applyFont="1" applyFill="1"/>
    <xf numFmtId="14" fontId="22" fillId="0" borderId="9" xfId="0" applyNumberFormat="1" applyFont="1" applyBorder="1" applyAlignment="1"/>
    <xf numFmtId="14" fontId="22" fillId="0" borderId="18" xfId="0" applyNumberFormat="1" applyFont="1" applyBorder="1" applyAlignment="1"/>
    <xf numFmtId="0" fontId="0" fillId="33" borderId="0" xfId="0" applyFill="1" applyAlignment="1">
      <alignment horizontal="center" vertical="center" wrapText="1"/>
    </xf>
    <xf numFmtId="0" fontId="22" fillId="15" borderId="0" xfId="0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 wrapText="1"/>
    </xf>
    <xf numFmtId="0" fontId="0" fillId="17" borderId="0" xfId="0" applyFill="1" applyBorder="1" applyAlignment="1">
      <alignment horizontal="center" vertical="center"/>
    </xf>
    <xf numFmtId="0" fontId="0" fillId="17" borderId="0" xfId="0" applyFill="1" applyBorder="1" applyAlignment="1">
      <alignment horizontal="center" wrapText="1"/>
    </xf>
    <xf numFmtId="0" fontId="0" fillId="17" borderId="0" xfId="0" applyFill="1" applyBorder="1" applyAlignment="1">
      <alignment wrapText="1"/>
    </xf>
    <xf numFmtId="0" fontId="0" fillId="17" borderId="0" xfId="0" applyFill="1" applyBorder="1" applyAlignment="1">
      <alignment vertical="center"/>
    </xf>
    <xf numFmtId="0" fontId="2" fillId="28" borderId="0" xfId="0" applyFont="1" applyFill="1" applyAlignment="1">
      <alignment horizontal="center"/>
    </xf>
    <xf numFmtId="0" fontId="4" fillId="14" borderId="0" xfId="0" applyFont="1" applyFill="1"/>
    <xf numFmtId="165" fontId="4" fillId="14" borderId="0" xfId="0" applyNumberFormat="1" applyFont="1" applyFill="1" applyBorder="1"/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</cellXfs>
  <cellStyles count="7">
    <cellStyle name="Normal" xfId="0" builtinId="0"/>
    <cellStyle name="Normal_ET_Hargreaves_Ken" xfId="2"/>
    <cellStyle name="Normal_Rain and Temp" xfId="5"/>
    <cellStyle name="Normal_Sheet3" xfId="1"/>
    <cellStyle name="Normal_T_level" xfId="4"/>
    <cellStyle name="Normal_Temp_Rainfall" xfId="3"/>
    <cellStyle name="Normal_Water level ris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'[1]Rain and Temp'!$AE$5:$AE$10</c:f>
              <c:strCache>
                <c:ptCount val="6"/>
                <c:pt idx="0">
                  <c:v>Rainy days</c:v>
                </c:pt>
                <c:pt idx="1">
                  <c:v>2.5 to 5</c:v>
                </c:pt>
                <c:pt idx="2">
                  <c:v>5 to 10</c:v>
                </c:pt>
                <c:pt idx="3">
                  <c:v>10 to 25</c:v>
                </c:pt>
                <c:pt idx="4">
                  <c:v>25 to 50</c:v>
                </c:pt>
                <c:pt idx="5">
                  <c:v>50 to 100</c:v>
                </c:pt>
              </c:strCache>
            </c:strRef>
          </c:cat>
          <c:val>
            <c:numRef>
              <c:f>'[1]Rain and Temp'!$AF$5:$AF$10</c:f>
              <c:numCache>
                <c:formatCode>General</c:formatCode>
                <c:ptCount val="6"/>
                <c:pt idx="0">
                  <c:v>28</c:v>
                </c:pt>
                <c:pt idx="1">
                  <c:v>10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E-4F92-AEC3-38C8647CDBA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'[1]Rain and Temp'!$AE$5:$AE$10</c:f>
              <c:strCache>
                <c:ptCount val="6"/>
                <c:pt idx="0">
                  <c:v>Rainy days</c:v>
                </c:pt>
                <c:pt idx="1">
                  <c:v>2.5 to 5</c:v>
                </c:pt>
                <c:pt idx="2">
                  <c:v>5 to 10</c:v>
                </c:pt>
                <c:pt idx="3">
                  <c:v>10 to 25</c:v>
                </c:pt>
                <c:pt idx="4">
                  <c:v>25 to 50</c:v>
                </c:pt>
                <c:pt idx="5">
                  <c:v>50 to 100</c:v>
                </c:pt>
              </c:strCache>
            </c:strRef>
          </c:cat>
          <c:val>
            <c:numRef>
              <c:f>'[1]Rain and Temp'!$AG$5:$AG$10</c:f>
              <c:numCache>
                <c:formatCode>General</c:formatCode>
                <c:ptCount val="6"/>
                <c:pt idx="0">
                  <c:v>26</c:v>
                </c:pt>
                <c:pt idx="1">
                  <c:v>8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BE-4F92-AEC3-38C8647CD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3514696"/>
        <c:axId val="513513056"/>
      </c:barChart>
      <c:catAx>
        <c:axId val="51351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513056"/>
        <c:crosses val="autoZero"/>
        <c:auto val="1"/>
        <c:lblAlgn val="ctr"/>
        <c:lblOffset val="100"/>
        <c:noMultiLvlLbl val="0"/>
      </c:catAx>
      <c:valAx>
        <c:axId val="5135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51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104775</xdr:colOff>
      <xdr:row>4</xdr:row>
      <xdr:rowOff>9525</xdr:rowOff>
    </xdr:from>
    <xdr:to>
      <xdr:col>37</xdr:col>
      <xdr:colOff>349885</xdr:colOff>
      <xdr:row>17</xdr:row>
      <xdr:rowOff>15240</xdr:rowOff>
    </xdr:to>
    <xdr:pic>
      <xdr:nvPicPr>
        <xdr:cNvPr id="2" name="Picture 1" descr="G:\Soil Sample Locatio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03875" y="4181475"/>
          <a:ext cx="5731510" cy="3348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514350</xdr:colOff>
      <xdr:row>14</xdr:row>
      <xdr:rowOff>42862</xdr:rowOff>
    </xdr:from>
    <xdr:to>
      <xdr:col>48</xdr:col>
      <xdr:colOff>38100</xdr:colOff>
      <xdr:row>33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udy%20Sites\Hydrus%201D\Laporiya\CORD%20data\HYD_SWB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n and Temp"/>
      <sheetName val="Soil mositure"/>
    </sheetNames>
    <sheetDataSet>
      <sheetData sheetId="0">
        <row r="5">
          <cell r="AE5" t="str">
            <v>Rainy days</v>
          </cell>
          <cell r="AF5">
            <v>28</v>
          </cell>
          <cell r="AG5">
            <v>26</v>
          </cell>
        </row>
        <row r="6">
          <cell r="AE6" t="str">
            <v>2.5 to 5</v>
          </cell>
          <cell r="AF6">
            <v>10</v>
          </cell>
          <cell r="AG6">
            <v>8</v>
          </cell>
        </row>
        <row r="7">
          <cell r="AE7" t="str">
            <v>5 to 10</v>
          </cell>
          <cell r="AF7">
            <v>7</v>
          </cell>
          <cell r="AG7">
            <v>5</v>
          </cell>
        </row>
        <row r="8">
          <cell r="AE8" t="str">
            <v>10 to 25</v>
          </cell>
          <cell r="AF8">
            <v>4</v>
          </cell>
          <cell r="AG8">
            <v>10</v>
          </cell>
        </row>
        <row r="9">
          <cell r="AE9" t="str">
            <v>25 to 50</v>
          </cell>
          <cell r="AF9">
            <v>7</v>
          </cell>
          <cell r="AG9">
            <v>10</v>
          </cell>
        </row>
        <row r="10">
          <cell r="AE10" t="str">
            <v>50 to 100</v>
          </cell>
          <cell r="AF10">
            <v>4</v>
          </cell>
          <cell r="AG10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6"/>
  <sheetViews>
    <sheetView workbookViewId="0">
      <selection activeCell="H31" sqref="H31"/>
    </sheetView>
  </sheetViews>
  <sheetFormatPr defaultRowHeight="15" x14ac:dyDescent="0.25"/>
  <cols>
    <col min="1" max="1" width="21.42578125" customWidth="1"/>
    <col min="2" max="2" width="17.7109375" customWidth="1"/>
    <col min="4" max="5" width="13.42578125" customWidth="1"/>
    <col min="6" max="6" width="14.140625" customWidth="1"/>
    <col min="7" max="7" width="8.28515625" customWidth="1"/>
    <col min="8" max="8" width="13.140625" customWidth="1"/>
    <col min="9" max="9" width="14.5703125" customWidth="1"/>
    <col min="10" max="10" width="14.28515625" customWidth="1"/>
    <col min="11" max="11" width="13" customWidth="1"/>
    <col min="12" max="12" width="12.140625" customWidth="1"/>
    <col min="13" max="13" width="14" customWidth="1"/>
    <col min="14" max="14" width="15.42578125" customWidth="1"/>
    <col min="15" max="15" width="14.7109375" customWidth="1"/>
    <col min="16" max="16" width="13.42578125" customWidth="1"/>
    <col min="17" max="17" width="13.7109375" customWidth="1"/>
    <col min="18" max="18" width="14" customWidth="1"/>
    <col min="19" max="19" width="12.85546875" customWidth="1"/>
    <col min="20" max="20" width="11.28515625" customWidth="1"/>
  </cols>
  <sheetData>
    <row r="3" spans="1:25" x14ac:dyDescent="0.25">
      <c r="B3" s="44" t="s">
        <v>90</v>
      </c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1:25" ht="15.75" thickBot="1" x14ac:dyDescent="0.3"/>
    <row r="5" spans="1:25" ht="59.25" customHeight="1" thickBot="1" x14ac:dyDescent="0.3">
      <c r="A5" s="152" t="s">
        <v>98</v>
      </c>
      <c r="B5" s="141" t="s">
        <v>75</v>
      </c>
      <c r="C5" s="147" t="s">
        <v>71</v>
      </c>
      <c r="D5" s="148"/>
      <c r="E5" s="149"/>
      <c r="F5" s="143" t="s">
        <v>76</v>
      </c>
      <c r="G5" s="141" t="s">
        <v>77</v>
      </c>
      <c r="H5" s="141" t="s">
        <v>78</v>
      </c>
      <c r="I5" s="141" t="s">
        <v>79</v>
      </c>
      <c r="K5" s="141" t="s">
        <v>75</v>
      </c>
      <c r="L5" s="147" t="s">
        <v>91</v>
      </c>
      <c r="M5" s="149"/>
      <c r="N5" s="141" t="s">
        <v>92</v>
      </c>
      <c r="O5" s="141" t="s">
        <v>93</v>
      </c>
      <c r="P5" s="141" t="s">
        <v>94</v>
      </c>
      <c r="Q5" s="141" t="s">
        <v>95</v>
      </c>
      <c r="R5" s="141" t="s">
        <v>96</v>
      </c>
      <c r="S5" s="141" t="s">
        <v>97</v>
      </c>
    </row>
    <row r="6" spans="1:25" ht="15.75" thickBot="1" x14ac:dyDescent="0.3">
      <c r="A6" s="152"/>
      <c r="B6" s="142"/>
      <c r="C6" s="45" t="s">
        <v>72</v>
      </c>
      <c r="D6" s="155" t="s">
        <v>73</v>
      </c>
      <c r="E6" s="156"/>
      <c r="F6" s="144"/>
      <c r="G6" s="142"/>
      <c r="H6" s="142"/>
      <c r="I6" s="142"/>
      <c r="K6" s="142"/>
      <c r="L6" s="46" t="s">
        <v>72</v>
      </c>
      <c r="M6" s="46" t="s">
        <v>73</v>
      </c>
      <c r="N6" s="142"/>
      <c r="O6" s="142"/>
      <c r="P6" s="142"/>
      <c r="Q6" s="142"/>
      <c r="R6" s="142"/>
      <c r="S6" s="142"/>
    </row>
    <row r="7" spans="1:25" ht="17.25" customHeight="1" thickBot="1" x14ac:dyDescent="0.3">
      <c r="A7" s="4" t="s">
        <v>99</v>
      </c>
      <c r="B7" s="50" t="s">
        <v>80</v>
      </c>
      <c r="C7" s="51">
        <v>26.567799999999998</v>
      </c>
      <c r="D7" s="157">
        <v>75.17895</v>
      </c>
      <c r="E7" s="158"/>
      <c r="F7" s="52">
        <v>50</v>
      </c>
      <c r="G7" s="52">
        <v>8.3511600000000005E-2</v>
      </c>
      <c r="H7" s="52">
        <v>2.419</v>
      </c>
      <c r="I7" s="52">
        <v>1.897</v>
      </c>
      <c r="J7" s="4"/>
      <c r="K7" s="50" t="s">
        <v>80</v>
      </c>
      <c r="L7" s="51">
        <v>26.567799999999998</v>
      </c>
      <c r="M7" s="51">
        <v>75.17895</v>
      </c>
      <c r="N7" s="52">
        <v>5.47</v>
      </c>
      <c r="O7" s="52">
        <v>1.8966099999999999</v>
      </c>
      <c r="P7" s="52">
        <v>1.8966099999999999</v>
      </c>
      <c r="Q7" s="52">
        <v>1896.6130000000001</v>
      </c>
      <c r="R7" s="52">
        <v>71.570310000000006</v>
      </c>
      <c r="S7" s="52">
        <v>28.429690000000001</v>
      </c>
    </row>
    <row r="8" spans="1:25" ht="15.75" thickBot="1" x14ac:dyDescent="0.3">
      <c r="A8" s="16" t="s">
        <v>74</v>
      </c>
      <c r="B8" s="47" t="s">
        <v>81</v>
      </c>
      <c r="C8" s="48">
        <v>26.542000000000002</v>
      </c>
      <c r="D8" s="159">
        <v>75.191969999999998</v>
      </c>
      <c r="E8" s="160"/>
      <c r="F8" s="49">
        <v>30</v>
      </c>
      <c r="G8" s="49">
        <v>8.3382100000000001E-2</v>
      </c>
      <c r="H8" s="49">
        <v>2.129</v>
      </c>
      <c r="I8" s="49">
        <v>1.7669999999999999</v>
      </c>
      <c r="J8" s="16"/>
      <c r="K8" s="47" t="s">
        <v>81</v>
      </c>
      <c r="L8" s="48">
        <v>26.542000000000002</v>
      </c>
      <c r="M8" s="48">
        <v>75.191969999999998</v>
      </c>
      <c r="N8" s="49">
        <v>6.8</v>
      </c>
      <c r="O8" s="49">
        <v>1.76694</v>
      </c>
      <c r="P8" s="49">
        <v>1.76694</v>
      </c>
      <c r="Q8" s="49">
        <v>1766.9449999999999</v>
      </c>
      <c r="R8" s="49">
        <v>66.677160000000001</v>
      </c>
      <c r="S8" s="49">
        <v>33.322839999999999</v>
      </c>
      <c r="T8">
        <f>AVERAGE(S8:S11)</f>
        <v>33.513067499999998</v>
      </c>
    </row>
    <row r="9" spans="1:25" ht="15" customHeight="1" thickBot="1" x14ac:dyDescent="0.3">
      <c r="A9" s="16" t="s">
        <v>101</v>
      </c>
      <c r="B9" s="47" t="s">
        <v>83</v>
      </c>
      <c r="C9" s="48">
        <v>26.56419</v>
      </c>
      <c r="D9" s="159">
        <v>75.180040000000005</v>
      </c>
      <c r="E9" s="160"/>
      <c r="F9" s="49">
        <v>0</v>
      </c>
      <c r="G9" s="49">
        <v>8.3387199999999995E-2</v>
      </c>
      <c r="H9" s="49">
        <v>2.109</v>
      </c>
      <c r="I9" s="49">
        <v>1.7190000000000001</v>
      </c>
      <c r="J9" s="16">
        <f>AVERAGE(I8:I11)</f>
        <v>1.7617499999999999</v>
      </c>
      <c r="K9" s="47" t="s">
        <v>83</v>
      </c>
      <c r="L9" s="48">
        <v>26.56419</v>
      </c>
      <c r="M9" s="48">
        <v>75.180040000000005</v>
      </c>
      <c r="N9" s="49">
        <v>5.85</v>
      </c>
      <c r="O9" s="49">
        <v>1.7190300000000001</v>
      </c>
      <c r="P9" s="49">
        <v>1.7190300000000001</v>
      </c>
      <c r="Q9" s="49">
        <v>1719.03</v>
      </c>
      <c r="R9" s="49">
        <v>64.869069999999994</v>
      </c>
      <c r="S9" s="49">
        <v>35.130929999999999</v>
      </c>
    </row>
    <row r="10" spans="1:25" ht="15.75" thickBot="1" x14ac:dyDescent="0.3">
      <c r="A10" s="16" t="s">
        <v>104</v>
      </c>
      <c r="B10" s="47" t="s">
        <v>86</v>
      </c>
      <c r="C10" s="48">
        <v>26.561029999999999</v>
      </c>
      <c r="D10" s="161">
        <v>75.183580000000006</v>
      </c>
      <c r="E10" s="162"/>
      <c r="F10" s="48">
        <v>0</v>
      </c>
      <c r="G10" s="48">
        <v>0.1206053</v>
      </c>
      <c r="H10" s="49">
        <v>2.1509999999999998</v>
      </c>
      <c r="I10" s="49">
        <v>1.788</v>
      </c>
      <c r="J10" s="16"/>
      <c r="K10" s="47" t="s">
        <v>86</v>
      </c>
      <c r="L10" s="48">
        <v>26.561029999999999</v>
      </c>
      <c r="M10" s="48">
        <v>75.183580000000006</v>
      </c>
      <c r="N10" s="49">
        <v>5.35</v>
      </c>
      <c r="O10" s="49">
        <v>1.7884100000000001</v>
      </c>
      <c r="P10" s="49">
        <v>1.7884100000000001</v>
      </c>
      <c r="Q10" s="49">
        <v>1788.4059999999999</v>
      </c>
      <c r="R10" s="49">
        <v>67.487030000000004</v>
      </c>
      <c r="S10" s="49">
        <v>32.512970000000003</v>
      </c>
    </row>
    <row r="11" spans="1:25" ht="15.75" thickBot="1" x14ac:dyDescent="0.3">
      <c r="A11" s="16" t="s">
        <v>105</v>
      </c>
      <c r="B11" s="47" t="s">
        <v>87</v>
      </c>
      <c r="C11" s="48">
        <v>26.566230000000001</v>
      </c>
      <c r="D11" s="161">
        <v>75.182019999999994</v>
      </c>
      <c r="E11" s="162"/>
      <c r="F11" s="48">
        <v>0</v>
      </c>
      <c r="G11" s="48">
        <v>0.1150389</v>
      </c>
      <c r="H11" s="49">
        <v>2.1320000000000001</v>
      </c>
      <c r="I11" s="49">
        <v>1.7729999999999999</v>
      </c>
      <c r="J11" s="16"/>
      <c r="K11" s="47" t="s">
        <v>87</v>
      </c>
      <c r="L11" s="48">
        <v>26.566230000000001</v>
      </c>
      <c r="M11" s="48">
        <v>75.182019999999994</v>
      </c>
      <c r="N11" s="49">
        <v>5.07</v>
      </c>
      <c r="O11" s="49">
        <v>1.7732300000000001</v>
      </c>
      <c r="P11" s="49">
        <v>1.7732300000000001</v>
      </c>
      <c r="Q11" s="49">
        <v>1773.2339999999999</v>
      </c>
      <c r="R11" s="49">
        <v>66.914469999999994</v>
      </c>
      <c r="S11" s="49">
        <v>33.085529999999999</v>
      </c>
    </row>
    <row r="12" spans="1:25" ht="15.75" thickBot="1" x14ac:dyDescent="0.3">
      <c r="A12" s="53" t="s">
        <v>106</v>
      </c>
      <c r="B12" s="54" t="s">
        <v>88</v>
      </c>
      <c r="C12" s="55">
        <v>26.565930000000002</v>
      </c>
      <c r="D12" s="163">
        <v>75.174949999999995</v>
      </c>
      <c r="E12" s="164"/>
      <c r="F12" s="55">
        <v>0</v>
      </c>
      <c r="G12" s="55">
        <v>45.318350000000002</v>
      </c>
      <c r="H12" s="56">
        <v>2.0369999999999999</v>
      </c>
      <c r="I12" s="56">
        <v>1.5960000000000001</v>
      </c>
      <c r="J12" s="53"/>
      <c r="K12" s="54" t="s">
        <v>88</v>
      </c>
      <c r="L12" s="55">
        <v>26.565930000000002</v>
      </c>
      <c r="M12" s="55">
        <v>75.174949999999995</v>
      </c>
      <c r="N12" s="56">
        <v>8.92</v>
      </c>
      <c r="O12" s="56">
        <v>1.59565</v>
      </c>
      <c r="P12" s="56">
        <v>1.59565</v>
      </c>
      <c r="Q12" s="56">
        <v>1595.6510000000001</v>
      </c>
      <c r="R12" s="56">
        <v>60.213230000000003</v>
      </c>
      <c r="S12" s="56">
        <v>39.786769999999997</v>
      </c>
    </row>
    <row r="13" spans="1:25" ht="15.75" thickBot="1" x14ac:dyDescent="0.3">
      <c r="A13" s="5" t="s">
        <v>100</v>
      </c>
      <c r="B13" s="57" t="s">
        <v>82</v>
      </c>
      <c r="C13" s="58">
        <v>26.572870000000002</v>
      </c>
      <c r="D13" s="145">
        <v>75.164349999999999</v>
      </c>
      <c r="E13" s="146"/>
      <c r="F13" s="59">
        <v>50</v>
      </c>
      <c r="G13" s="59">
        <v>2.4535999999999999E-2</v>
      </c>
      <c r="H13" s="59">
        <v>2.1120000000000001</v>
      </c>
      <c r="I13" s="59">
        <v>1.6850000000000001</v>
      </c>
      <c r="J13" s="5"/>
      <c r="K13" s="57" t="s">
        <v>82</v>
      </c>
      <c r="L13" s="58">
        <v>26.572870000000002</v>
      </c>
      <c r="M13" s="58">
        <v>75.164349999999999</v>
      </c>
      <c r="N13" s="59">
        <v>10.06</v>
      </c>
      <c r="O13" s="59">
        <v>1.6854899999999999</v>
      </c>
      <c r="P13" s="59">
        <v>1.6854899999999999</v>
      </c>
      <c r="Q13" s="59">
        <v>1685.49</v>
      </c>
      <c r="R13" s="59">
        <v>63.603400000000001</v>
      </c>
      <c r="S13" s="59">
        <v>36.396599999999999</v>
      </c>
    </row>
    <row r="14" spans="1:25" ht="15.75" thickBot="1" x14ac:dyDescent="0.3">
      <c r="A14" s="5" t="s">
        <v>100</v>
      </c>
      <c r="B14" s="57" t="s">
        <v>89</v>
      </c>
      <c r="C14" s="58">
        <v>26.572870000000002</v>
      </c>
      <c r="D14" s="153">
        <v>75.164349999999999</v>
      </c>
      <c r="E14" s="154"/>
      <c r="F14" s="58">
        <v>0</v>
      </c>
      <c r="G14" s="58">
        <v>8.6458900000000005E-2</v>
      </c>
      <c r="H14" s="59">
        <v>1.968</v>
      </c>
      <c r="I14" s="59">
        <v>1.444</v>
      </c>
      <c r="J14" s="5"/>
      <c r="K14" s="57" t="s">
        <v>89</v>
      </c>
      <c r="L14" s="58">
        <v>26.572870000000002</v>
      </c>
      <c r="M14" s="58">
        <v>75.164349999999999</v>
      </c>
      <c r="N14" s="59">
        <v>7.63</v>
      </c>
      <c r="O14" s="59">
        <v>1.4435199999999999</v>
      </c>
      <c r="P14" s="59">
        <v>1.4435199999999999</v>
      </c>
      <c r="Q14" s="59">
        <v>1443.5219999999999</v>
      </c>
      <c r="R14" s="59">
        <v>54.472540000000002</v>
      </c>
      <c r="S14" s="59">
        <v>45.527459999999998</v>
      </c>
    </row>
    <row r="15" spans="1:25" ht="15.75" thickBot="1" x14ac:dyDescent="0.3">
      <c r="A15" s="5" t="s">
        <v>102</v>
      </c>
      <c r="B15" s="57" t="s">
        <v>84</v>
      </c>
      <c r="C15" s="58">
        <v>26.57986</v>
      </c>
      <c r="D15" s="153">
        <v>75.176680000000005</v>
      </c>
      <c r="E15" s="154"/>
      <c r="F15" s="58">
        <v>0</v>
      </c>
      <c r="G15" s="58">
        <v>2.23597E-2</v>
      </c>
      <c r="H15" s="59">
        <v>2.1579999999999999</v>
      </c>
      <c r="I15" s="59">
        <v>1.829</v>
      </c>
      <c r="J15" s="5"/>
      <c r="K15" s="57" t="s">
        <v>84</v>
      </c>
      <c r="L15" s="58">
        <v>26.57986</v>
      </c>
      <c r="M15" s="58">
        <v>75.176680000000005</v>
      </c>
      <c r="N15" s="59">
        <v>7.88</v>
      </c>
      <c r="O15" s="59">
        <v>1.82853</v>
      </c>
      <c r="P15" s="59">
        <v>1.82853</v>
      </c>
      <c r="Q15" s="59">
        <v>1828.5350000000001</v>
      </c>
      <c r="R15" s="59">
        <v>69.001310000000004</v>
      </c>
      <c r="S15" s="59">
        <v>30.99869</v>
      </c>
    </row>
    <row r="16" spans="1:25" ht="15.75" thickBot="1" x14ac:dyDescent="0.3">
      <c r="A16" s="5" t="s">
        <v>103</v>
      </c>
      <c r="B16" s="57" t="s">
        <v>85</v>
      </c>
      <c r="C16" s="58">
        <v>26.610800000000001</v>
      </c>
      <c r="D16" s="153">
        <v>75.086600000000004</v>
      </c>
      <c r="E16" s="154"/>
      <c r="F16" s="58">
        <v>0</v>
      </c>
      <c r="G16" s="58">
        <v>2.9301500000000001E-2</v>
      </c>
      <c r="H16" s="59">
        <v>2.2810000000000001</v>
      </c>
      <c r="I16" s="59">
        <v>1.9219999999999999</v>
      </c>
      <c r="J16" s="5"/>
      <c r="K16" s="57" t="s">
        <v>85</v>
      </c>
      <c r="L16" s="58">
        <v>26.610800000000001</v>
      </c>
      <c r="M16" s="58">
        <v>75.086600000000004</v>
      </c>
      <c r="N16" s="59">
        <v>9.6772519999999993</v>
      </c>
      <c r="O16" s="59">
        <v>1.9206700000000001</v>
      </c>
      <c r="P16" s="59">
        <v>1.9206700000000001</v>
      </c>
      <c r="Q16" s="59">
        <v>1920.67</v>
      </c>
      <c r="R16" s="59">
        <v>72.478120000000004</v>
      </c>
      <c r="S16" s="59">
        <v>27.521879999999999</v>
      </c>
    </row>
  </sheetData>
  <mergeCells count="27">
    <mergeCell ref="S5:S6"/>
    <mergeCell ref="D15:E15"/>
    <mergeCell ref="D16:E16"/>
    <mergeCell ref="D10:E10"/>
    <mergeCell ref="D11:E11"/>
    <mergeCell ref="D12:E12"/>
    <mergeCell ref="D9:E9"/>
    <mergeCell ref="K5:K6"/>
    <mergeCell ref="L5:M5"/>
    <mergeCell ref="N5:N6"/>
    <mergeCell ref="O5:O6"/>
    <mergeCell ref="P5:P6"/>
    <mergeCell ref="Q5:Q6"/>
    <mergeCell ref="R5:R6"/>
    <mergeCell ref="G5:G6"/>
    <mergeCell ref="A5:A6"/>
    <mergeCell ref="D14:E14"/>
    <mergeCell ref="D6:E6"/>
    <mergeCell ref="D7:E7"/>
    <mergeCell ref="D8:E8"/>
    <mergeCell ref="B5:B6"/>
    <mergeCell ref="H5:H6"/>
    <mergeCell ref="C5:E5"/>
    <mergeCell ref="J3:Y3"/>
    <mergeCell ref="I5:I6"/>
    <mergeCell ref="F5:F6"/>
    <mergeCell ref="D13:E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opLeftCell="C1" workbookViewId="0">
      <selection activeCell="Q15" sqref="Q15:R15"/>
    </sheetView>
  </sheetViews>
  <sheetFormatPr defaultRowHeight="15" x14ac:dyDescent="0.25"/>
  <cols>
    <col min="1" max="1" width="12.140625" style="3" customWidth="1"/>
    <col min="2" max="2" width="16.140625" style="3" customWidth="1"/>
    <col min="11" max="11" width="17.7109375" customWidth="1"/>
    <col min="12" max="12" width="9.140625" style="3"/>
    <col min="13" max="13" width="17.85546875" style="3" customWidth="1"/>
    <col min="14" max="14" width="16" customWidth="1"/>
  </cols>
  <sheetData>
    <row r="1" spans="1:28" x14ac:dyDescent="0.25">
      <c r="D1" t="s">
        <v>188</v>
      </c>
      <c r="E1">
        <v>26.565760000000001</v>
      </c>
      <c r="F1">
        <v>75.184179999999998</v>
      </c>
    </row>
    <row r="2" spans="1:28" x14ac:dyDescent="0.25">
      <c r="C2" s="167" t="s">
        <v>189</v>
      </c>
      <c r="D2" s="167"/>
      <c r="E2">
        <v>26.56298</v>
      </c>
      <c r="F2">
        <v>75.184179999999998</v>
      </c>
    </row>
    <row r="4" spans="1:28" ht="15.75" thickBot="1" x14ac:dyDescent="0.3"/>
    <row r="5" spans="1:28" ht="21.75" thickBot="1" x14ac:dyDescent="0.3">
      <c r="C5" s="180" t="s">
        <v>108</v>
      </c>
      <c r="D5" s="181"/>
      <c r="E5" s="181"/>
      <c r="F5" s="181"/>
      <c r="G5" s="181"/>
      <c r="H5" s="181"/>
      <c r="I5" s="181"/>
      <c r="J5" s="181"/>
      <c r="K5" s="182"/>
      <c r="N5" s="170" t="s">
        <v>155</v>
      </c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2"/>
    </row>
    <row r="6" spans="1:28" ht="21.75" thickBot="1" x14ac:dyDescent="0.3">
      <c r="C6" s="180" t="s">
        <v>109</v>
      </c>
      <c r="D6" s="181"/>
      <c r="E6" s="181"/>
      <c r="F6" s="181"/>
      <c r="G6" s="181"/>
      <c r="H6" s="181"/>
      <c r="I6" s="181"/>
      <c r="J6" s="181"/>
      <c r="K6" s="182"/>
      <c r="N6" s="170" t="s">
        <v>156</v>
      </c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2"/>
    </row>
    <row r="7" spans="1:28" ht="19.5" thickBot="1" x14ac:dyDescent="0.3">
      <c r="C7" s="183" t="s">
        <v>110</v>
      </c>
      <c r="D7" s="184"/>
      <c r="E7" s="184"/>
      <c r="F7" s="184"/>
      <c r="G7" s="184"/>
      <c r="H7" s="184"/>
      <c r="I7" s="184"/>
      <c r="J7" s="184"/>
      <c r="K7" s="185"/>
      <c r="N7" s="173" t="s">
        <v>70</v>
      </c>
      <c r="O7" s="173" t="s">
        <v>157</v>
      </c>
      <c r="P7" s="173" t="s">
        <v>91</v>
      </c>
      <c r="Q7" s="176" t="s">
        <v>158</v>
      </c>
      <c r="R7" s="65" t="s">
        <v>159</v>
      </c>
      <c r="S7" s="66">
        <v>0.1</v>
      </c>
      <c r="T7" s="66">
        <v>0.33</v>
      </c>
      <c r="U7" s="66">
        <v>0.5</v>
      </c>
      <c r="V7" s="66">
        <v>0.7</v>
      </c>
      <c r="W7" s="66">
        <v>1</v>
      </c>
      <c r="X7" s="66">
        <v>3</v>
      </c>
      <c r="Y7" s="66">
        <v>5</v>
      </c>
      <c r="Z7" s="66">
        <v>7</v>
      </c>
      <c r="AA7" s="66">
        <v>10</v>
      </c>
      <c r="AB7" s="66">
        <v>15</v>
      </c>
    </row>
    <row r="8" spans="1:28" ht="19.5" thickBot="1" x14ac:dyDescent="0.3">
      <c r="C8" s="60"/>
      <c r="D8" s="61"/>
      <c r="E8" s="183" t="s">
        <v>111</v>
      </c>
      <c r="F8" s="184"/>
      <c r="G8" s="184"/>
      <c r="H8" s="184"/>
      <c r="I8" s="184"/>
      <c r="J8" s="185"/>
      <c r="K8" s="61"/>
      <c r="N8" s="174"/>
      <c r="O8" s="174"/>
      <c r="P8" s="174"/>
      <c r="Q8" s="177"/>
      <c r="R8" s="65" t="s">
        <v>160</v>
      </c>
      <c r="S8" s="66">
        <v>101.98</v>
      </c>
      <c r="T8" s="66">
        <v>336.53</v>
      </c>
      <c r="U8" s="66">
        <v>509.9</v>
      </c>
      <c r="V8" s="66">
        <v>713.16</v>
      </c>
      <c r="W8" s="66">
        <v>1019.8</v>
      </c>
      <c r="X8" s="66">
        <v>3059.4</v>
      </c>
      <c r="Y8" s="66">
        <v>5099</v>
      </c>
      <c r="Z8" s="66">
        <v>7138.6</v>
      </c>
      <c r="AA8" s="66">
        <v>10198</v>
      </c>
      <c r="AB8" s="66">
        <v>15297</v>
      </c>
    </row>
    <row r="9" spans="1:28" ht="32.25" thickBot="1" x14ac:dyDescent="0.3">
      <c r="A9" s="188" t="s">
        <v>166</v>
      </c>
      <c r="B9" s="266"/>
      <c r="C9" s="62" t="s">
        <v>112</v>
      </c>
      <c r="D9" s="63" t="s">
        <v>113</v>
      </c>
      <c r="E9" s="63" t="s">
        <v>91</v>
      </c>
      <c r="F9" s="63" t="s">
        <v>114</v>
      </c>
      <c r="G9" s="63" t="s">
        <v>115</v>
      </c>
      <c r="H9" s="63" t="s">
        <v>116</v>
      </c>
      <c r="I9" s="63" t="s">
        <v>117</v>
      </c>
      <c r="J9" s="63" t="s">
        <v>118</v>
      </c>
      <c r="K9" s="63" t="s">
        <v>119</v>
      </c>
      <c r="N9" s="175"/>
      <c r="O9" s="175"/>
      <c r="P9" s="175"/>
      <c r="Q9" s="178" t="s">
        <v>161</v>
      </c>
      <c r="R9" s="179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30.75" thickBot="1" x14ac:dyDescent="0.3">
      <c r="B10" s="267" t="s">
        <v>167</v>
      </c>
      <c r="C10" s="67">
        <v>1</v>
      </c>
      <c r="D10" s="68" t="s">
        <v>120</v>
      </c>
      <c r="E10" s="69" t="s">
        <v>121</v>
      </c>
      <c r="F10" s="68" t="s">
        <v>122</v>
      </c>
      <c r="G10" s="68">
        <v>4.74</v>
      </c>
      <c r="H10" s="70">
        <v>57.14</v>
      </c>
      <c r="I10" s="70">
        <v>34.18</v>
      </c>
      <c r="J10" s="70">
        <v>3.93</v>
      </c>
      <c r="K10" s="71" t="s">
        <v>123</v>
      </c>
      <c r="N10" s="72">
        <v>1</v>
      </c>
      <c r="O10" s="68" t="s">
        <v>120</v>
      </c>
      <c r="P10" s="69" t="s">
        <v>121</v>
      </c>
      <c r="Q10" s="150">
        <v>0</v>
      </c>
      <c r="R10" s="151"/>
      <c r="S10" s="68">
        <v>18.82</v>
      </c>
      <c r="T10" s="68">
        <v>15</v>
      </c>
      <c r="U10" s="68">
        <v>13.65</v>
      </c>
      <c r="V10" s="68">
        <v>8.81</v>
      </c>
      <c r="W10" s="68">
        <v>9.81</v>
      </c>
      <c r="X10" s="68">
        <v>5.24</v>
      </c>
      <c r="Y10" s="68">
        <v>4.5999999999999996</v>
      </c>
      <c r="Z10" s="68">
        <v>4.6500000000000004</v>
      </c>
      <c r="AA10" s="68">
        <v>3.86</v>
      </c>
      <c r="AB10" s="68">
        <v>3.65</v>
      </c>
    </row>
    <row r="11" spans="1:28" ht="30.75" thickBot="1" x14ac:dyDescent="0.3">
      <c r="B11" s="267"/>
      <c r="C11" s="67">
        <v>2</v>
      </c>
      <c r="D11" s="68" t="s">
        <v>80</v>
      </c>
      <c r="E11" s="69" t="s">
        <v>121</v>
      </c>
      <c r="F11" s="68" t="s">
        <v>124</v>
      </c>
      <c r="G11" s="68">
        <v>13.23</v>
      </c>
      <c r="H11" s="70">
        <v>47.94</v>
      </c>
      <c r="I11" s="70">
        <v>35.159999999999997</v>
      </c>
      <c r="J11" s="70">
        <v>3.67</v>
      </c>
      <c r="K11" s="71" t="s">
        <v>125</v>
      </c>
      <c r="N11" s="72">
        <v>2</v>
      </c>
      <c r="O11" s="68" t="s">
        <v>80</v>
      </c>
      <c r="P11" s="69" t="s">
        <v>121</v>
      </c>
      <c r="Q11" s="150">
        <v>50</v>
      </c>
      <c r="R11" s="151"/>
      <c r="S11" s="68">
        <v>35.21</v>
      </c>
      <c r="T11" s="68">
        <v>26.21</v>
      </c>
      <c r="U11" s="68">
        <v>22.7</v>
      </c>
      <c r="V11" s="68">
        <v>21.67</v>
      </c>
      <c r="W11" s="68">
        <v>19.989999999999998</v>
      </c>
      <c r="X11" s="68">
        <v>14.12</v>
      </c>
      <c r="Y11" s="68">
        <v>12.33</v>
      </c>
      <c r="Z11" s="68">
        <v>19.11</v>
      </c>
      <c r="AA11" s="68">
        <v>11.87</v>
      </c>
      <c r="AB11" s="68">
        <v>18.920000000000002</v>
      </c>
    </row>
    <row r="12" spans="1:28" ht="24.75" thickBot="1" x14ac:dyDescent="0.3">
      <c r="B12" s="267" t="s">
        <v>168</v>
      </c>
      <c r="C12" s="67">
        <v>3</v>
      </c>
      <c r="D12" s="68" t="s">
        <v>126</v>
      </c>
      <c r="E12" s="69" t="s">
        <v>127</v>
      </c>
      <c r="F12" s="68" t="s">
        <v>122</v>
      </c>
      <c r="G12" s="68">
        <v>0.12</v>
      </c>
      <c r="H12" s="70">
        <v>55.59</v>
      </c>
      <c r="I12" s="70">
        <v>39.33</v>
      </c>
      <c r="J12" s="70">
        <v>4.96</v>
      </c>
      <c r="K12" s="71" t="s">
        <v>128</v>
      </c>
      <c r="N12" s="72">
        <v>3</v>
      </c>
      <c r="O12" s="68" t="s">
        <v>126</v>
      </c>
      <c r="P12" s="69" t="s">
        <v>127</v>
      </c>
      <c r="Q12" s="150">
        <v>0</v>
      </c>
      <c r="R12" s="151"/>
      <c r="S12" s="68">
        <v>23.32</v>
      </c>
      <c r="T12" s="68">
        <v>18.46</v>
      </c>
      <c r="U12" s="68">
        <v>16.28</v>
      </c>
      <c r="V12" s="68">
        <v>12.95</v>
      </c>
      <c r="W12" s="68">
        <v>12.88</v>
      </c>
      <c r="X12" s="68">
        <v>7.67</v>
      </c>
      <c r="Y12" s="68">
        <v>6.86</v>
      </c>
      <c r="Z12" s="68">
        <v>6.6</v>
      </c>
      <c r="AA12" s="68">
        <v>5.98</v>
      </c>
      <c r="AB12" s="68">
        <v>5.29</v>
      </c>
    </row>
    <row r="13" spans="1:28" ht="31.5" customHeight="1" thickBot="1" x14ac:dyDescent="0.3">
      <c r="B13" s="267"/>
      <c r="C13" s="67">
        <v>4</v>
      </c>
      <c r="D13" s="68">
        <v>4</v>
      </c>
      <c r="E13" s="69" t="s">
        <v>127</v>
      </c>
      <c r="F13" s="68" t="s">
        <v>124</v>
      </c>
      <c r="G13" s="68">
        <v>23.43</v>
      </c>
      <c r="H13" s="70">
        <v>38.520000000000003</v>
      </c>
      <c r="I13" s="70">
        <v>33.89</v>
      </c>
      <c r="J13" s="70">
        <v>4.16</v>
      </c>
      <c r="K13" s="71" t="s">
        <v>129</v>
      </c>
      <c r="N13" s="72">
        <v>4</v>
      </c>
      <c r="O13" s="68">
        <v>4</v>
      </c>
      <c r="P13" s="69" t="s">
        <v>127</v>
      </c>
      <c r="Q13" s="150">
        <v>50</v>
      </c>
      <c r="R13" s="151"/>
      <c r="S13" s="68">
        <v>25.93</v>
      </c>
      <c r="T13" s="68">
        <v>21.29</v>
      </c>
      <c r="U13" s="68">
        <v>18.61</v>
      </c>
      <c r="V13" s="68">
        <v>15</v>
      </c>
      <c r="W13" s="68">
        <v>15.11</v>
      </c>
      <c r="X13" s="68">
        <v>9.3699999999999992</v>
      </c>
      <c r="Y13" s="68">
        <v>8.5</v>
      </c>
      <c r="Z13" s="68">
        <v>8.31</v>
      </c>
      <c r="AA13" s="68">
        <v>7.46</v>
      </c>
      <c r="AB13" s="68">
        <v>6.85</v>
      </c>
    </row>
    <row r="14" spans="1:28" ht="24.75" thickBot="1" x14ac:dyDescent="0.3">
      <c r="A14" s="268" t="s">
        <v>193</v>
      </c>
      <c r="B14" s="265" t="s">
        <v>169</v>
      </c>
      <c r="C14" s="67">
        <v>5</v>
      </c>
      <c r="D14" s="68" t="s">
        <v>86</v>
      </c>
      <c r="E14" s="69" t="s">
        <v>130</v>
      </c>
      <c r="F14" s="68" t="s">
        <v>122</v>
      </c>
      <c r="G14" s="68">
        <v>0.25</v>
      </c>
      <c r="H14" s="70">
        <v>43</v>
      </c>
      <c r="I14" s="70">
        <v>50.2</v>
      </c>
      <c r="J14" s="70">
        <v>6.55</v>
      </c>
      <c r="K14" s="71" t="s">
        <v>131</v>
      </c>
      <c r="N14" s="91">
        <v>5</v>
      </c>
      <c r="O14" s="92" t="s">
        <v>86</v>
      </c>
      <c r="P14" s="93" t="s">
        <v>130</v>
      </c>
      <c r="Q14" s="150">
        <v>0</v>
      </c>
      <c r="R14" s="151"/>
      <c r="S14" s="68">
        <v>22.39</v>
      </c>
      <c r="T14" s="68">
        <v>19.23</v>
      </c>
      <c r="U14" s="68">
        <v>11.41</v>
      </c>
      <c r="V14" s="68">
        <v>12.14</v>
      </c>
      <c r="W14" s="68">
        <v>11.31</v>
      </c>
      <c r="X14" s="68">
        <v>8.7100000000000009</v>
      </c>
      <c r="Y14" s="68">
        <v>7.04</v>
      </c>
      <c r="Z14" s="68">
        <v>7.46</v>
      </c>
      <c r="AA14" s="68">
        <v>7.12</v>
      </c>
      <c r="AB14" s="68">
        <v>5.92</v>
      </c>
    </row>
    <row r="15" spans="1:28" ht="30.75" thickBot="1" x14ac:dyDescent="0.3">
      <c r="A15" s="268"/>
      <c r="B15" s="265"/>
      <c r="C15" s="67">
        <v>6</v>
      </c>
      <c r="D15" s="68" t="s">
        <v>132</v>
      </c>
      <c r="E15" s="69" t="s">
        <v>130</v>
      </c>
      <c r="F15" s="68" t="s">
        <v>124</v>
      </c>
      <c r="G15" s="68">
        <v>36.950000000000003</v>
      </c>
      <c r="H15" s="70">
        <v>33.340000000000003</v>
      </c>
      <c r="I15" s="70">
        <v>26.04</v>
      </c>
      <c r="J15" s="70">
        <v>3.67</v>
      </c>
      <c r="K15" s="71" t="s">
        <v>133</v>
      </c>
      <c r="N15" s="91">
        <v>6</v>
      </c>
      <c r="O15" s="92" t="s">
        <v>132</v>
      </c>
      <c r="P15" s="93" t="s">
        <v>130</v>
      </c>
      <c r="Q15" s="150">
        <v>50</v>
      </c>
      <c r="R15" s="151"/>
      <c r="S15" s="68">
        <v>27.39</v>
      </c>
      <c r="T15" s="68">
        <v>20.239999999999998</v>
      </c>
      <c r="U15" s="68">
        <v>13.58</v>
      </c>
      <c r="V15" s="68">
        <v>13.75</v>
      </c>
      <c r="W15" s="68">
        <v>12.27</v>
      </c>
      <c r="X15" s="68">
        <v>10.9</v>
      </c>
      <c r="Y15" s="68">
        <v>9.6199999999999992</v>
      </c>
      <c r="Z15" s="68">
        <v>9.7899999999999991</v>
      </c>
      <c r="AA15" s="68">
        <v>9.9499999999999993</v>
      </c>
      <c r="AB15" s="68">
        <v>8.51</v>
      </c>
    </row>
    <row r="16" spans="1:28" ht="24.75" thickBot="1" x14ac:dyDescent="0.3">
      <c r="A16" s="268"/>
      <c r="B16" s="265" t="s">
        <v>170</v>
      </c>
      <c r="C16" s="67">
        <v>7</v>
      </c>
      <c r="D16" s="68" t="s">
        <v>134</v>
      </c>
      <c r="E16" s="69" t="s">
        <v>190</v>
      </c>
      <c r="F16" s="68" t="s">
        <v>122</v>
      </c>
      <c r="G16" s="68">
        <v>0.17</v>
      </c>
      <c r="H16" s="70">
        <v>40.43</v>
      </c>
      <c r="I16" s="70">
        <v>52.59</v>
      </c>
      <c r="J16" s="70">
        <v>6.81</v>
      </c>
      <c r="K16" s="71" t="s">
        <v>136</v>
      </c>
      <c r="M16" s="266" t="s">
        <v>194</v>
      </c>
      <c r="N16" s="94">
        <v>7</v>
      </c>
      <c r="O16" s="95" t="s">
        <v>134</v>
      </c>
      <c r="P16" s="96" t="s">
        <v>135</v>
      </c>
      <c r="Q16" s="168">
        <v>0</v>
      </c>
      <c r="R16" s="169"/>
      <c r="S16" s="95">
        <v>23.28</v>
      </c>
      <c r="T16" s="95">
        <v>18.989999999999998</v>
      </c>
      <c r="U16" s="95">
        <v>11.94</v>
      </c>
      <c r="V16" s="95">
        <v>12.61</v>
      </c>
      <c r="W16" s="95">
        <v>11.43</v>
      </c>
      <c r="X16" s="95">
        <v>7.52</v>
      </c>
      <c r="Y16" s="95">
        <v>7.22</v>
      </c>
      <c r="Z16" s="95">
        <v>7.41</v>
      </c>
      <c r="AA16" s="95">
        <v>7.4</v>
      </c>
      <c r="AB16" s="95">
        <v>6.08</v>
      </c>
    </row>
    <row r="17" spans="1:28" ht="24.75" thickBot="1" x14ac:dyDescent="0.3">
      <c r="A17" s="268"/>
      <c r="B17" s="265"/>
      <c r="C17" s="67">
        <v>8</v>
      </c>
      <c r="D17" s="68" t="s">
        <v>137</v>
      </c>
      <c r="E17" s="69" t="s">
        <v>190</v>
      </c>
      <c r="F17" s="68" t="s">
        <v>124</v>
      </c>
      <c r="G17" s="68">
        <v>2.4700000000000002</v>
      </c>
      <c r="H17" s="70">
        <v>29.32</v>
      </c>
      <c r="I17" s="70">
        <v>59.54</v>
      </c>
      <c r="J17" s="70">
        <v>8.67</v>
      </c>
      <c r="K17" s="71" t="s">
        <v>136</v>
      </c>
      <c r="M17" s="266"/>
      <c r="N17" s="94">
        <v>8</v>
      </c>
      <c r="O17" s="95" t="s">
        <v>137</v>
      </c>
      <c r="P17" s="96" t="s">
        <v>135</v>
      </c>
      <c r="Q17" s="168">
        <v>50</v>
      </c>
      <c r="R17" s="169"/>
      <c r="S17" s="95">
        <v>31.03</v>
      </c>
      <c r="T17" s="95">
        <v>24.93</v>
      </c>
      <c r="U17" s="95">
        <v>16.899999999999999</v>
      </c>
      <c r="V17" s="95">
        <v>16.899999999999999</v>
      </c>
      <c r="W17" s="95">
        <v>15.81</v>
      </c>
      <c r="X17" s="95">
        <v>12.87</v>
      </c>
      <c r="Y17" s="95">
        <v>11.44</v>
      </c>
      <c r="Z17" s="95">
        <v>11.88</v>
      </c>
      <c r="AA17" s="95">
        <v>12.16</v>
      </c>
      <c r="AB17" s="95">
        <v>11.47</v>
      </c>
    </row>
    <row r="18" spans="1:28" ht="24.75" thickBot="1" x14ac:dyDescent="0.3">
      <c r="B18" s="265" t="s">
        <v>171</v>
      </c>
      <c r="C18" s="67">
        <v>9</v>
      </c>
      <c r="D18" s="68" t="s">
        <v>138</v>
      </c>
      <c r="E18" s="69" t="s">
        <v>139</v>
      </c>
      <c r="F18" s="68" t="s">
        <v>122</v>
      </c>
      <c r="G18" s="68">
        <v>0.28999999999999998</v>
      </c>
      <c r="H18" s="70">
        <v>46.77</v>
      </c>
      <c r="I18" s="70">
        <v>47.68</v>
      </c>
      <c r="J18" s="70">
        <v>5.26</v>
      </c>
      <c r="K18" s="71" t="s">
        <v>131</v>
      </c>
      <c r="N18" s="72">
        <v>9</v>
      </c>
      <c r="O18" s="68" t="s">
        <v>138</v>
      </c>
      <c r="P18" s="69" t="s">
        <v>139</v>
      </c>
      <c r="Q18" s="150">
        <v>0</v>
      </c>
      <c r="R18" s="151"/>
      <c r="S18" s="68">
        <v>23.89</v>
      </c>
      <c r="T18" s="68">
        <v>15.8</v>
      </c>
      <c r="U18" s="68">
        <v>16.61</v>
      </c>
      <c r="V18" s="68">
        <v>10.4</v>
      </c>
      <c r="W18" s="68">
        <v>11.1</v>
      </c>
      <c r="X18" s="68">
        <v>8.5500000000000007</v>
      </c>
      <c r="Y18" s="68">
        <v>7.1</v>
      </c>
      <c r="Z18" s="68">
        <v>7.53</v>
      </c>
      <c r="AA18" s="68">
        <v>6.49</v>
      </c>
      <c r="AB18" s="68">
        <v>5.79</v>
      </c>
    </row>
    <row r="19" spans="1:28" ht="30.75" thickBot="1" x14ac:dyDescent="0.3">
      <c r="B19" s="265"/>
      <c r="C19" s="72">
        <v>10</v>
      </c>
      <c r="D19" s="68" t="s">
        <v>140</v>
      </c>
      <c r="E19" s="69" t="s">
        <v>139</v>
      </c>
      <c r="F19" s="68" t="s">
        <v>124</v>
      </c>
      <c r="G19" s="68">
        <v>22.9</v>
      </c>
      <c r="H19" s="70">
        <v>34.11</v>
      </c>
      <c r="I19" s="70">
        <v>38.090000000000003</v>
      </c>
      <c r="J19" s="70">
        <v>4.9000000000000004</v>
      </c>
      <c r="K19" s="71" t="s">
        <v>141</v>
      </c>
      <c r="N19" s="72">
        <v>10</v>
      </c>
      <c r="O19" s="68" t="s">
        <v>140</v>
      </c>
      <c r="P19" s="69" t="s">
        <v>139</v>
      </c>
      <c r="Q19" s="150">
        <v>50</v>
      </c>
      <c r="R19" s="151"/>
      <c r="S19" s="68">
        <v>29.71</v>
      </c>
      <c r="T19" s="68">
        <v>22.27</v>
      </c>
      <c r="U19" s="68">
        <v>22.77</v>
      </c>
      <c r="V19" s="68">
        <v>16.100000000000001</v>
      </c>
      <c r="W19" s="68">
        <v>15.71</v>
      </c>
      <c r="X19" s="68">
        <v>11.59</v>
      </c>
      <c r="Y19" s="68">
        <v>9.68</v>
      </c>
      <c r="Z19" s="68">
        <v>9.73</v>
      </c>
      <c r="AA19" s="68">
        <v>8.69</v>
      </c>
      <c r="AB19" s="68">
        <v>7.83</v>
      </c>
    </row>
    <row r="20" spans="1:28" ht="24.75" thickBot="1" x14ac:dyDescent="0.3">
      <c r="B20" s="265" t="s">
        <v>172</v>
      </c>
      <c r="C20" s="72">
        <v>11</v>
      </c>
      <c r="D20" s="68" t="s">
        <v>87</v>
      </c>
      <c r="E20" s="69" t="s">
        <v>142</v>
      </c>
      <c r="F20" s="68" t="s">
        <v>122</v>
      </c>
      <c r="G20" s="68">
        <v>0.73</v>
      </c>
      <c r="H20" s="70">
        <v>40.07</v>
      </c>
      <c r="I20" s="70">
        <v>52.53</v>
      </c>
      <c r="J20" s="70">
        <v>6.68</v>
      </c>
      <c r="K20" s="71" t="s">
        <v>136</v>
      </c>
      <c r="N20" s="72">
        <v>11</v>
      </c>
      <c r="O20" s="68" t="s">
        <v>87</v>
      </c>
      <c r="P20" s="69" t="s">
        <v>142</v>
      </c>
      <c r="Q20" s="150">
        <v>0</v>
      </c>
      <c r="R20" s="151"/>
      <c r="S20" s="68">
        <v>25.89</v>
      </c>
      <c r="T20" s="68">
        <v>18.28</v>
      </c>
      <c r="U20" s="68">
        <v>18.39</v>
      </c>
      <c r="V20" s="68">
        <v>11.71</v>
      </c>
      <c r="W20" s="68">
        <v>11.61</v>
      </c>
      <c r="X20" s="68">
        <v>8.8000000000000007</v>
      </c>
      <c r="Y20" s="68">
        <v>7.04</v>
      </c>
      <c r="Z20" s="68">
        <v>7.47</v>
      </c>
      <c r="AA20" s="68">
        <v>6.41</v>
      </c>
      <c r="AB20" s="68">
        <v>5.48</v>
      </c>
    </row>
    <row r="21" spans="1:28" ht="30.75" thickBot="1" x14ac:dyDescent="0.3">
      <c r="B21" s="265"/>
      <c r="C21" s="72">
        <v>12</v>
      </c>
      <c r="D21" s="68" t="s">
        <v>143</v>
      </c>
      <c r="E21" s="69" t="s">
        <v>142</v>
      </c>
      <c r="F21" s="68" t="s">
        <v>124</v>
      </c>
      <c r="G21" s="68">
        <v>29.34</v>
      </c>
      <c r="H21" s="70">
        <v>32.96</v>
      </c>
      <c r="I21" s="70">
        <v>33.36</v>
      </c>
      <c r="J21" s="70">
        <v>4.34</v>
      </c>
      <c r="K21" s="71" t="s">
        <v>144</v>
      </c>
      <c r="N21" s="72">
        <v>12</v>
      </c>
      <c r="O21" s="68" t="s">
        <v>143</v>
      </c>
      <c r="P21" s="69" t="s">
        <v>142</v>
      </c>
      <c r="Q21" s="150">
        <v>50</v>
      </c>
      <c r="R21" s="151"/>
      <c r="S21" s="68">
        <v>29.02</v>
      </c>
      <c r="T21" s="68">
        <v>19.63</v>
      </c>
      <c r="U21" s="68">
        <v>20.84</v>
      </c>
      <c r="V21" s="68">
        <v>14.67</v>
      </c>
      <c r="W21" s="68">
        <v>14.06</v>
      </c>
      <c r="X21" s="68">
        <v>10.71</v>
      </c>
      <c r="Y21" s="68">
        <v>8.81</v>
      </c>
      <c r="Z21" s="68">
        <v>8.99</v>
      </c>
      <c r="AA21" s="68">
        <v>7.88</v>
      </c>
      <c r="AB21" s="68">
        <v>7.18</v>
      </c>
    </row>
    <row r="22" spans="1:28" ht="30.75" thickBot="1" x14ac:dyDescent="0.3">
      <c r="B22" s="267" t="s">
        <v>173</v>
      </c>
      <c r="C22" s="73">
        <v>23</v>
      </c>
      <c r="D22" s="74" t="s">
        <v>146</v>
      </c>
      <c r="E22" s="75" t="s">
        <v>147</v>
      </c>
      <c r="F22" s="74" t="s">
        <v>122</v>
      </c>
      <c r="G22" s="74">
        <v>5.48</v>
      </c>
      <c r="H22" s="74">
        <v>46.27</v>
      </c>
      <c r="I22" s="74">
        <v>42.88</v>
      </c>
      <c r="J22" s="74">
        <v>5.38</v>
      </c>
      <c r="K22" s="76" t="s">
        <v>148</v>
      </c>
      <c r="N22" s="73">
        <v>23</v>
      </c>
      <c r="O22" s="78" t="s">
        <v>146</v>
      </c>
      <c r="P22" s="75" t="s">
        <v>147</v>
      </c>
      <c r="Q22" s="165">
        <v>0</v>
      </c>
      <c r="R22" s="166"/>
      <c r="S22" s="74">
        <v>24.88</v>
      </c>
      <c r="T22" s="74">
        <v>17.28</v>
      </c>
      <c r="U22" s="74">
        <v>14.17</v>
      </c>
      <c r="V22" s="74">
        <v>14.16</v>
      </c>
      <c r="W22" s="74">
        <v>11.46</v>
      </c>
      <c r="X22" s="74">
        <v>8.68</v>
      </c>
      <c r="Y22" s="74">
        <v>7.75</v>
      </c>
      <c r="Z22" s="74">
        <v>6.74</v>
      </c>
      <c r="AA22" s="74">
        <v>6.47</v>
      </c>
      <c r="AB22" s="74">
        <v>6.34</v>
      </c>
    </row>
    <row r="23" spans="1:28" ht="45.75" thickBot="1" x14ac:dyDescent="0.3">
      <c r="B23" s="267"/>
      <c r="C23" s="73">
        <v>24</v>
      </c>
      <c r="D23" s="74" t="s">
        <v>149</v>
      </c>
      <c r="E23" s="75" t="s">
        <v>147</v>
      </c>
      <c r="F23" s="74" t="s">
        <v>145</v>
      </c>
      <c r="G23" s="74">
        <v>13.78</v>
      </c>
      <c r="H23" s="74">
        <v>31.1</v>
      </c>
      <c r="I23" s="74">
        <v>47.79</v>
      </c>
      <c r="J23" s="74">
        <v>7.32</v>
      </c>
      <c r="K23" s="76" t="s">
        <v>150</v>
      </c>
      <c r="N23" s="73">
        <v>24</v>
      </c>
      <c r="O23" s="78" t="s">
        <v>149</v>
      </c>
      <c r="P23" s="75" t="s">
        <v>147</v>
      </c>
      <c r="Q23" s="165">
        <v>30</v>
      </c>
      <c r="R23" s="166"/>
      <c r="S23" s="74">
        <v>31.65</v>
      </c>
      <c r="T23" s="74">
        <v>25.1</v>
      </c>
      <c r="U23" s="74">
        <v>22.82</v>
      </c>
      <c r="V23" s="74">
        <v>21.38</v>
      </c>
      <c r="W23" s="74">
        <v>21.04</v>
      </c>
      <c r="X23" s="74">
        <v>17.53</v>
      </c>
      <c r="Y23" s="74">
        <v>18.100000000000001</v>
      </c>
      <c r="Z23" s="74">
        <v>17.59</v>
      </c>
      <c r="AA23" s="74">
        <v>16.850000000000001</v>
      </c>
      <c r="AB23" s="74">
        <v>14.33</v>
      </c>
    </row>
    <row r="24" spans="1:28" ht="30.75" thickBot="1" x14ac:dyDescent="0.3">
      <c r="B24" s="269" t="s">
        <v>174</v>
      </c>
      <c r="C24" s="73">
        <v>25</v>
      </c>
      <c r="D24" s="74" t="s">
        <v>151</v>
      </c>
      <c r="E24" s="77" t="s">
        <v>152</v>
      </c>
      <c r="F24" s="74" t="s">
        <v>124</v>
      </c>
      <c r="G24" s="74">
        <v>0.35</v>
      </c>
      <c r="H24" s="74">
        <v>50.1</v>
      </c>
      <c r="I24" s="74">
        <v>43.32</v>
      </c>
      <c r="J24" s="74">
        <v>6.23</v>
      </c>
      <c r="K24" s="76" t="s">
        <v>131</v>
      </c>
      <c r="N24" s="73">
        <v>25</v>
      </c>
      <c r="O24" s="78" t="s">
        <v>162</v>
      </c>
      <c r="P24" s="75" t="s">
        <v>163</v>
      </c>
      <c r="Q24" s="165">
        <v>50</v>
      </c>
      <c r="R24" s="166"/>
      <c r="S24" s="74">
        <v>24</v>
      </c>
      <c r="T24" s="74">
        <v>19.72</v>
      </c>
      <c r="U24" s="74">
        <v>15.48</v>
      </c>
      <c r="V24" s="74">
        <v>18.579999999999998</v>
      </c>
      <c r="W24" s="74">
        <v>9.5500000000000007</v>
      </c>
      <c r="X24" s="74">
        <v>7.61</v>
      </c>
      <c r="Y24" s="74">
        <v>6.65</v>
      </c>
      <c r="Z24" s="74">
        <v>6.04</v>
      </c>
      <c r="AA24" s="74">
        <v>5.71</v>
      </c>
      <c r="AB24" s="74">
        <v>5.78</v>
      </c>
    </row>
    <row r="25" spans="1:28" ht="30.75" thickBot="1" x14ac:dyDescent="0.3">
      <c r="B25" s="269" t="s">
        <v>175</v>
      </c>
      <c r="C25" s="73">
        <v>26</v>
      </c>
      <c r="D25" s="74" t="s">
        <v>153</v>
      </c>
      <c r="E25" s="77" t="s">
        <v>154</v>
      </c>
      <c r="F25" s="74" t="s">
        <v>122</v>
      </c>
      <c r="G25" s="74">
        <v>5.04</v>
      </c>
      <c r="H25" s="74">
        <v>58.86</v>
      </c>
      <c r="I25" s="74">
        <v>33.06</v>
      </c>
      <c r="J25" s="74">
        <v>3.04</v>
      </c>
      <c r="K25" s="76" t="s">
        <v>131</v>
      </c>
      <c r="N25" s="73">
        <v>26</v>
      </c>
      <c r="O25" s="78" t="s">
        <v>164</v>
      </c>
      <c r="P25" s="75" t="s">
        <v>165</v>
      </c>
      <c r="Q25" s="165">
        <v>0</v>
      </c>
      <c r="R25" s="166"/>
      <c r="S25" s="74">
        <v>17.7</v>
      </c>
      <c r="T25" s="74">
        <v>12.53</v>
      </c>
      <c r="U25" s="74">
        <v>10.91</v>
      </c>
      <c r="V25" s="74">
        <v>10.55</v>
      </c>
      <c r="W25" s="74">
        <v>7.19</v>
      </c>
      <c r="X25" s="74">
        <v>5.5</v>
      </c>
      <c r="Y25" s="74">
        <v>4.6900000000000004</v>
      </c>
      <c r="Z25" s="74">
        <v>4.21</v>
      </c>
      <c r="AA25" s="74">
        <v>4.0599999999999996</v>
      </c>
      <c r="AB25" s="74">
        <v>4.01</v>
      </c>
    </row>
  </sheetData>
  <mergeCells count="38">
    <mergeCell ref="C2:D2"/>
    <mergeCell ref="C5:K5"/>
    <mergeCell ref="C6:K6"/>
    <mergeCell ref="C7:K7"/>
    <mergeCell ref="E8:J8"/>
    <mergeCell ref="Q14:R14"/>
    <mergeCell ref="N5:AB5"/>
    <mergeCell ref="N6:AB6"/>
    <mergeCell ref="N7:N9"/>
    <mergeCell ref="O7:O9"/>
    <mergeCell ref="P7:P9"/>
    <mergeCell ref="Q7:Q8"/>
    <mergeCell ref="Q9:R9"/>
    <mergeCell ref="Q10:R10"/>
    <mergeCell ref="Q11:R11"/>
    <mergeCell ref="Q12:R12"/>
    <mergeCell ref="Q13:R13"/>
    <mergeCell ref="Q15:R15"/>
    <mergeCell ref="Q16:R16"/>
    <mergeCell ref="Q17:R17"/>
    <mergeCell ref="Q18:R18"/>
    <mergeCell ref="Q19:R19"/>
    <mergeCell ref="Q20:R20"/>
    <mergeCell ref="Q23:R23"/>
    <mergeCell ref="Q24:R24"/>
    <mergeCell ref="Q25:R25"/>
    <mergeCell ref="A9:B9"/>
    <mergeCell ref="B10:B11"/>
    <mergeCell ref="B12:B13"/>
    <mergeCell ref="B14:B15"/>
    <mergeCell ref="B16:B17"/>
    <mergeCell ref="A14:A17"/>
    <mergeCell ref="Q22:R22"/>
    <mergeCell ref="B18:B19"/>
    <mergeCell ref="B20:B21"/>
    <mergeCell ref="M16:M17"/>
    <mergeCell ref="B22:B23"/>
    <mergeCell ref="Q21:R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8"/>
  <sheetViews>
    <sheetView topLeftCell="A34" workbookViewId="0">
      <selection activeCell="S27" sqref="S27"/>
    </sheetView>
  </sheetViews>
  <sheetFormatPr defaultRowHeight="15" x14ac:dyDescent="0.25"/>
  <cols>
    <col min="1" max="14" width="9.140625" style="82"/>
    <col min="15" max="15" width="13.42578125" style="82" customWidth="1"/>
    <col min="16" max="23" width="9.140625" style="82"/>
    <col min="24" max="24" width="9.42578125" style="82" bestFit="1" customWidth="1"/>
    <col min="25" max="26" width="9.140625" style="82"/>
    <col min="27" max="27" width="13.28515625" style="82" customWidth="1"/>
    <col min="28" max="29" width="9.140625" style="82"/>
    <col min="30" max="30" width="9.140625" style="3"/>
    <col min="31" max="31" width="10.28515625" style="82" bestFit="1" customWidth="1"/>
    <col min="32" max="32" width="10.5703125" style="82" customWidth="1"/>
    <col min="33" max="16384" width="9.140625" style="82"/>
  </cols>
  <sheetData>
    <row r="1" spans="3:38" x14ac:dyDescent="0.25">
      <c r="X1" s="167" t="s">
        <v>200</v>
      </c>
      <c r="Y1" s="167"/>
    </row>
    <row r="2" spans="3:38" x14ac:dyDescent="0.25">
      <c r="L2" s="82">
        <v>2019</v>
      </c>
      <c r="X2" s="167"/>
      <c r="Y2" s="167"/>
    </row>
    <row r="3" spans="3:38" x14ac:dyDescent="0.25">
      <c r="C3" s="199" t="s">
        <v>1</v>
      </c>
      <c r="D3" s="200" t="s">
        <v>201</v>
      </c>
      <c r="E3" s="200" t="s">
        <v>202</v>
      </c>
      <c r="F3" s="200" t="s">
        <v>43</v>
      </c>
      <c r="G3" s="200" t="s">
        <v>203</v>
      </c>
      <c r="H3" s="201" t="s">
        <v>204</v>
      </c>
      <c r="I3" s="201"/>
      <c r="J3" s="201" t="s">
        <v>205</v>
      </c>
      <c r="K3" s="199" t="s">
        <v>1</v>
      </c>
      <c r="L3" s="201" t="s">
        <v>11</v>
      </c>
      <c r="M3" s="201" t="s">
        <v>206</v>
      </c>
      <c r="N3" s="201" t="s">
        <v>207</v>
      </c>
      <c r="O3" s="201" t="s">
        <v>208</v>
      </c>
      <c r="P3" s="201"/>
      <c r="Q3" s="201"/>
      <c r="R3" s="201"/>
      <c r="U3" s="200" t="s">
        <v>1</v>
      </c>
      <c r="V3" s="200" t="s">
        <v>202</v>
      </c>
      <c r="W3" s="200" t="s">
        <v>201</v>
      </c>
      <c r="X3" s="200" t="s">
        <v>202</v>
      </c>
      <c r="Y3" s="200" t="s">
        <v>201</v>
      </c>
      <c r="AB3" s="201" t="s">
        <v>2</v>
      </c>
      <c r="AD3" s="3" t="s">
        <v>2</v>
      </c>
      <c r="AK3" s="202">
        <v>4.0700992998194998</v>
      </c>
      <c r="AL3" s="82">
        <f>MAX(AK3:AK123)</f>
        <v>4.1396091354497004</v>
      </c>
    </row>
    <row r="4" spans="3:38" x14ac:dyDescent="0.25">
      <c r="C4" s="203">
        <v>43831</v>
      </c>
      <c r="D4" s="204">
        <v>2.5</v>
      </c>
      <c r="E4" s="204">
        <v>18</v>
      </c>
      <c r="F4" s="200">
        <v>3.285011946235993</v>
      </c>
      <c r="G4" s="205">
        <v>0</v>
      </c>
      <c r="H4" s="82">
        <f t="shared" ref="H4:H67" si="0">G4/10</f>
        <v>0</v>
      </c>
      <c r="J4" s="82">
        <v>1</v>
      </c>
      <c r="K4" s="10">
        <v>43617</v>
      </c>
      <c r="L4" s="82">
        <v>0</v>
      </c>
      <c r="M4" s="82">
        <v>0</v>
      </c>
      <c r="N4" s="8">
        <v>0</v>
      </c>
      <c r="O4" s="8">
        <v>0</v>
      </c>
      <c r="P4" s="82">
        <f>O4/10</f>
        <v>0</v>
      </c>
      <c r="Q4" s="206">
        <v>4.7224750000000002</v>
      </c>
      <c r="R4" s="82">
        <f>Q4*-100</f>
        <v>-472.2475</v>
      </c>
      <c r="U4" s="102">
        <v>43983</v>
      </c>
      <c r="V4" s="204">
        <v>38</v>
      </c>
      <c r="W4" s="204">
        <v>23</v>
      </c>
      <c r="X4" s="82">
        <v>45</v>
      </c>
      <c r="Y4" s="82">
        <v>32</v>
      </c>
      <c r="AA4" s="10">
        <v>43617</v>
      </c>
      <c r="AB4" s="8">
        <v>0</v>
      </c>
      <c r="AC4" s="102">
        <v>43983</v>
      </c>
      <c r="AD4" s="207">
        <v>3</v>
      </c>
      <c r="AF4" s="82">
        <v>2019</v>
      </c>
      <c r="AG4" s="82">
        <v>2020</v>
      </c>
      <c r="AK4" s="202">
        <v>4.0433053294791996</v>
      </c>
      <c r="AL4" s="82">
        <f>MIN(AK3:AK124)</f>
        <v>2.3550317096993001</v>
      </c>
    </row>
    <row r="5" spans="3:38" x14ac:dyDescent="0.25">
      <c r="C5" s="102">
        <v>43832</v>
      </c>
      <c r="D5" s="204">
        <v>4.5</v>
      </c>
      <c r="E5" s="204">
        <v>16</v>
      </c>
      <c r="F5" s="200">
        <v>3.2111667992147988</v>
      </c>
      <c r="G5" s="200">
        <v>0</v>
      </c>
      <c r="H5" s="82">
        <f t="shared" si="0"/>
        <v>0</v>
      </c>
      <c r="J5" s="82">
        <v>2</v>
      </c>
      <c r="K5" s="10">
        <v>43618</v>
      </c>
      <c r="L5" s="82">
        <v>0</v>
      </c>
      <c r="M5" s="82">
        <v>0</v>
      </c>
      <c r="N5" s="8">
        <v>0</v>
      </c>
      <c r="O5" s="8">
        <v>0</v>
      </c>
      <c r="P5" s="82">
        <f t="shared" ref="P5:P68" si="1">O5/10</f>
        <v>0</v>
      </c>
      <c r="Q5" s="206">
        <v>4.7224750000000002</v>
      </c>
      <c r="R5" s="82">
        <f t="shared" ref="R5:R68" si="2">Q5*-100</f>
        <v>-472.2475</v>
      </c>
      <c r="U5" s="102">
        <v>43984</v>
      </c>
      <c r="V5" s="204">
        <v>27</v>
      </c>
      <c r="W5" s="204">
        <v>20.5</v>
      </c>
      <c r="X5" s="82">
        <v>46</v>
      </c>
      <c r="Y5" s="82">
        <v>32</v>
      </c>
      <c r="AA5" s="10">
        <v>43618</v>
      </c>
      <c r="AB5" s="8">
        <v>0</v>
      </c>
      <c r="AC5" s="102">
        <v>43984</v>
      </c>
      <c r="AD5" s="3">
        <v>0</v>
      </c>
      <c r="AE5" s="82" t="s">
        <v>209</v>
      </c>
      <c r="AF5" s="82">
        <v>28</v>
      </c>
      <c r="AG5" s="82">
        <v>26</v>
      </c>
      <c r="AK5" s="202">
        <v>4.0387682718029003</v>
      </c>
    </row>
    <row r="6" spans="3:38" x14ac:dyDescent="0.25">
      <c r="C6" s="102">
        <v>43833</v>
      </c>
      <c r="D6" s="204">
        <v>5</v>
      </c>
      <c r="E6" s="204">
        <v>20</v>
      </c>
      <c r="F6" s="200">
        <v>3.2983259067586448</v>
      </c>
      <c r="G6" s="200">
        <v>0</v>
      </c>
      <c r="H6" s="82">
        <f t="shared" si="0"/>
        <v>0</v>
      </c>
      <c r="J6" s="82">
        <v>3</v>
      </c>
      <c r="K6" s="10">
        <v>43619</v>
      </c>
      <c r="L6" s="82">
        <v>0</v>
      </c>
      <c r="M6" s="82">
        <v>0</v>
      </c>
      <c r="N6" s="8">
        <v>0</v>
      </c>
      <c r="O6" s="8">
        <v>0</v>
      </c>
      <c r="P6" s="82">
        <f t="shared" si="1"/>
        <v>0</v>
      </c>
      <c r="Q6" s="206">
        <v>4.7224750000000002</v>
      </c>
      <c r="R6" s="82">
        <f t="shared" si="2"/>
        <v>-472.2475</v>
      </c>
      <c r="U6" s="102">
        <v>43985</v>
      </c>
      <c r="V6" s="204">
        <v>36</v>
      </c>
      <c r="W6" s="204">
        <v>25</v>
      </c>
      <c r="X6" s="82">
        <v>46</v>
      </c>
      <c r="Y6" s="82">
        <v>33</v>
      </c>
      <c r="AA6" s="10">
        <v>43619</v>
      </c>
      <c r="AB6" s="8">
        <v>0</v>
      </c>
      <c r="AC6" s="102">
        <v>43985</v>
      </c>
      <c r="AD6" s="3">
        <v>0</v>
      </c>
      <c r="AE6" s="207" t="s">
        <v>210</v>
      </c>
      <c r="AF6" s="82">
        <v>10</v>
      </c>
      <c r="AG6" s="82">
        <v>8</v>
      </c>
      <c r="AK6" s="202">
        <v>4.0289697857014</v>
      </c>
    </row>
    <row r="7" spans="3:38" x14ac:dyDescent="0.25">
      <c r="C7" s="102">
        <v>43834</v>
      </c>
      <c r="D7" s="204">
        <v>3.5</v>
      </c>
      <c r="E7" s="204">
        <v>18</v>
      </c>
      <c r="F7" s="200">
        <v>3.3642075489202896</v>
      </c>
      <c r="G7" s="200">
        <v>0</v>
      </c>
      <c r="H7" s="82">
        <f t="shared" si="0"/>
        <v>0</v>
      </c>
      <c r="J7" s="82">
        <v>4</v>
      </c>
      <c r="K7" s="10">
        <v>43620</v>
      </c>
      <c r="L7" s="82">
        <v>0</v>
      </c>
      <c r="M7" s="82">
        <v>0</v>
      </c>
      <c r="N7" s="8">
        <v>0</v>
      </c>
      <c r="O7" s="8">
        <v>0</v>
      </c>
      <c r="P7" s="82">
        <f t="shared" si="1"/>
        <v>0</v>
      </c>
      <c r="Q7" s="206">
        <v>4.7224750000000002</v>
      </c>
      <c r="R7" s="82">
        <f t="shared" si="2"/>
        <v>-472.2475</v>
      </c>
      <c r="U7" s="102">
        <v>43986</v>
      </c>
      <c r="V7" s="204">
        <v>37</v>
      </c>
      <c r="W7" s="204">
        <v>24</v>
      </c>
      <c r="X7" s="82">
        <v>45</v>
      </c>
      <c r="Y7" s="82">
        <v>35</v>
      </c>
      <c r="AA7" s="10">
        <v>43620</v>
      </c>
      <c r="AB7" s="8">
        <v>0</v>
      </c>
      <c r="AC7" s="102">
        <v>43986</v>
      </c>
      <c r="AD7" s="3">
        <v>0</v>
      </c>
      <c r="AE7" s="208" t="s">
        <v>211</v>
      </c>
      <c r="AF7" s="82">
        <v>7</v>
      </c>
      <c r="AG7" s="82">
        <v>5</v>
      </c>
      <c r="AK7" s="202">
        <v>4.0060546844609002</v>
      </c>
    </row>
    <row r="8" spans="3:38" x14ac:dyDescent="0.25">
      <c r="C8" s="102">
        <v>43835</v>
      </c>
      <c r="D8" s="204">
        <v>6</v>
      </c>
      <c r="E8" s="204">
        <v>22.5</v>
      </c>
      <c r="F8" s="200">
        <v>3.5258894503315648</v>
      </c>
      <c r="G8" s="200">
        <v>0</v>
      </c>
      <c r="H8" s="82">
        <f t="shared" si="0"/>
        <v>0</v>
      </c>
      <c r="J8" s="82">
        <v>5</v>
      </c>
      <c r="K8" s="10">
        <v>43621</v>
      </c>
      <c r="L8" s="82">
        <v>0</v>
      </c>
      <c r="M8" s="82">
        <v>0</v>
      </c>
      <c r="N8" s="8">
        <v>0</v>
      </c>
      <c r="O8" s="8">
        <v>0</v>
      </c>
      <c r="P8" s="82">
        <f t="shared" si="1"/>
        <v>0</v>
      </c>
      <c r="Q8" s="206">
        <v>4.7224750000000002</v>
      </c>
      <c r="R8" s="82">
        <f t="shared" si="2"/>
        <v>-472.2475</v>
      </c>
      <c r="U8" s="102">
        <v>43987</v>
      </c>
      <c r="V8" s="204">
        <v>36</v>
      </c>
      <c r="W8" s="204">
        <v>24</v>
      </c>
      <c r="X8" s="82">
        <v>44</v>
      </c>
      <c r="Y8" s="82">
        <v>34</v>
      </c>
      <c r="AA8" s="10">
        <v>43621</v>
      </c>
      <c r="AB8" s="8">
        <v>0</v>
      </c>
      <c r="AC8" s="102">
        <v>43987</v>
      </c>
      <c r="AD8" s="3">
        <v>0</v>
      </c>
      <c r="AE8" s="209" t="s">
        <v>212</v>
      </c>
      <c r="AF8" s="82">
        <v>4</v>
      </c>
      <c r="AG8" s="82">
        <v>10</v>
      </c>
      <c r="AK8" s="202">
        <v>3.9893881448506998</v>
      </c>
    </row>
    <row r="9" spans="3:38" x14ac:dyDescent="0.25">
      <c r="C9" s="102">
        <v>43836</v>
      </c>
      <c r="D9" s="210">
        <v>7</v>
      </c>
      <c r="E9" s="210">
        <v>22</v>
      </c>
      <c r="F9" s="200">
        <v>3.6305547484616953</v>
      </c>
      <c r="G9" s="200">
        <v>0</v>
      </c>
      <c r="H9" s="82">
        <f t="shared" si="0"/>
        <v>0</v>
      </c>
      <c r="J9" s="82">
        <v>6</v>
      </c>
      <c r="K9" s="10">
        <v>43622</v>
      </c>
      <c r="L9" s="82">
        <v>0</v>
      </c>
      <c r="M9" s="82">
        <v>0</v>
      </c>
      <c r="N9" s="8">
        <v>0</v>
      </c>
      <c r="O9" s="8">
        <v>0</v>
      </c>
      <c r="P9" s="82">
        <f t="shared" si="1"/>
        <v>0</v>
      </c>
      <c r="Q9" s="206">
        <v>4.7224750000000002</v>
      </c>
      <c r="R9" s="82">
        <f t="shared" si="2"/>
        <v>-472.2475</v>
      </c>
      <c r="U9" s="102">
        <v>43988</v>
      </c>
      <c r="V9" s="210">
        <v>36.5</v>
      </c>
      <c r="W9" s="210">
        <v>27.5</v>
      </c>
      <c r="X9" s="82">
        <v>45</v>
      </c>
      <c r="Y9" s="82">
        <v>33</v>
      </c>
      <c r="AA9" s="10">
        <v>43622</v>
      </c>
      <c r="AB9" s="8">
        <v>0</v>
      </c>
      <c r="AC9" s="102">
        <v>43988</v>
      </c>
      <c r="AD9" s="3">
        <v>0</v>
      </c>
      <c r="AE9" s="80" t="s">
        <v>213</v>
      </c>
      <c r="AF9" s="82">
        <v>7</v>
      </c>
      <c r="AG9" s="82">
        <v>10</v>
      </c>
      <c r="AK9" s="202">
        <v>3.9588551757699002</v>
      </c>
    </row>
    <row r="10" spans="3:38" x14ac:dyDescent="0.25">
      <c r="C10" s="102">
        <v>43837</v>
      </c>
      <c r="D10" s="210">
        <v>9</v>
      </c>
      <c r="E10" s="210">
        <v>23</v>
      </c>
      <c r="F10" s="200">
        <v>3.5855399083699937</v>
      </c>
      <c r="G10" s="200">
        <v>0</v>
      </c>
      <c r="H10" s="82">
        <f t="shared" si="0"/>
        <v>0</v>
      </c>
      <c r="J10" s="82">
        <v>7</v>
      </c>
      <c r="K10" s="10">
        <v>43623</v>
      </c>
      <c r="L10" s="82">
        <v>0</v>
      </c>
      <c r="M10" s="82">
        <v>0</v>
      </c>
      <c r="N10" s="8">
        <v>0</v>
      </c>
      <c r="O10" s="8">
        <v>0</v>
      </c>
      <c r="P10" s="82">
        <f t="shared" si="1"/>
        <v>0</v>
      </c>
      <c r="Q10" s="206">
        <v>4.7224750000000002</v>
      </c>
      <c r="R10" s="82">
        <f t="shared" si="2"/>
        <v>-472.2475</v>
      </c>
      <c r="U10" s="102">
        <v>43989</v>
      </c>
      <c r="V10" s="210">
        <v>36</v>
      </c>
      <c r="W10" s="210">
        <v>27</v>
      </c>
      <c r="X10" s="82">
        <v>44</v>
      </c>
      <c r="Y10" s="82">
        <v>29</v>
      </c>
      <c r="AA10" s="10">
        <v>43623</v>
      </c>
      <c r="AB10" s="8">
        <v>0</v>
      </c>
      <c r="AC10" s="102">
        <v>43989</v>
      </c>
      <c r="AD10" s="3">
        <v>0</v>
      </c>
      <c r="AE10" s="211" t="s">
        <v>214</v>
      </c>
      <c r="AF10" s="82">
        <v>4</v>
      </c>
      <c r="AG10" s="82">
        <v>3</v>
      </c>
      <c r="AH10" s="207"/>
      <c r="AK10" s="202">
        <v>3.8819939655245999</v>
      </c>
    </row>
    <row r="11" spans="3:38" x14ac:dyDescent="0.25">
      <c r="C11" s="102">
        <v>43838</v>
      </c>
      <c r="D11" s="210">
        <v>6</v>
      </c>
      <c r="E11" s="210">
        <v>24</v>
      </c>
      <c r="F11" s="200">
        <v>3.4896463471706185</v>
      </c>
      <c r="G11" s="200">
        <v>0</v>
      </c>
      <c r="H11" s="82">
        <f t="shared" si="0"/>
        <v>0</v>
      </c>
      <c r="J11" s="82">
        <v>8</v>
      </c>
      <c r="K11" s="10">
        <v>43624</v>
      </c>
      <c r="L11" s="82">
        <v>0</v>
      </c>
      <c r="M11" s="82">
        <v>0</v>
      </c>
      <c r="N11" s="8">
        <v>0</v>
      </c>
      <c r="O11" s="8">
        <v>0</v>
      </c>
      <c r="P11" s="82">
        <f t="shared" si="1"/>
        <v>0</v>
      </c>
      <c r="Q11" s="206">
        <v>4.7224750000000002</v>
      </c>
      <c r="R11" s="82">
        <f t="shared" si="2"/>
        <v>-472.2475</v>
      </c>
      <c r="U11" s="102">
        <v>43990</v>
      </c>
      <c r="V11" s="210">
        <v>31</v>
      </c>
      <c r="W11" s="210">
        <v>23.5</v>
      </c>
      <c r="X11" s="82">
        <v>45</v>
      </c>
      <c r="Y11" s="82">
        <v>32</v>
      </c>
      <c r="AA11" s="10">
        <v>43624</v>
      </c>
      <c r="AB11" s="8">
        <v>0</v>
      </c>
      <c r="AC11" s="102">
        <v>43990</v>
      </c>
      <c r="AD11" s="209">
        <v>16.5</v>
      </c>
      <c r="AE11" s="82" t="s">
        <v>215</v>
      </c>
      <c r="AF11" s="82">
        <v>0</v>
      </c>
      <c r="AG11" s="82">
        <v>0</v>
      </c>
      <c r="AK11" s="202">
        <v>3.8214487700314002</v>
      </c>
    </row>
    <row r="12" spans="3:38" x14ac:dyDescent="0.25">
      <c r="C12" s="102">
        <v>43839</v>
      </c>
      <c r="D12" s="210">
        <v>3</v>
      </c>
      <c r="E12" s="210">
        <v>17</v>
      </c>
      <c r="F12" s="200">
        <v>3.4507913840652273</v>
      </c>
      <c r="G12" s="200">
        <v>0</v>
      </c>
      <c r="H12" s="82">
        <f t="shared" si="0"/>
        <v>0</v>
      </c>
      <c r="J12" s="82">
        <v>9</v>
      </c>
      <c r="K12" s="10">
        <v>43625</v>
      </c>
      <c r="L12" s="82">
        <v>0</v>
      </c>
      <c r="M12" s="82">
        <v>0</v>
      </c>
      <c r="N12" s="8">
        <v>0</v>
      </c>
      <c r="O12" s="8">
        <v>0</v>
      </c>
      <c r="P12" s="82">
        <f t="shared" si="1"/>
        <v>0</v>
      </c>
      <c r="Q12" s="206">
        <v>4.7224750000000002</v>
      </c>
      <c r="R12" s="82">
        <f t="shared" si="2"/>
        <v>-472.2475</v>
      </c>
      <c r="U12" s="102">
        <v>43991</v>
      </c>
      <c r="V12" s="210">
        <v>36</v>
      </c>
      <c r="W12" s="210">
        <v>26</v>
      </c>
      <c r="X12" s="82">
        <v>46</v>
      </c>
      <c r="Y12" s="82">
        <v>31</v>
      </c>
      <c r="AA12" s="10">
        <v>43625</v>
      </c>
      <c r="AB12" s="8">
        <v>0</v>
      </c>
      <c r="AC12" s="102">
        <v>43991</v>
      </c>
      <c r="AD12" s="3">
        <v>0</v>
      </c>
      <c r="AE12" s="82" t="s">
        <v>192</v>
      </c>
      <c r="AF12" s="82">
        <f>SUM(AF6:AF11)</f>
        <v>32</v>
      </c>
      <c r="AG12" s="82">
        <f>SUM(AG6:AG11)</f>
        <v>36</v>
      </c>
      <c r="AK12" s="202">
        <v>3.7326088918590998</v>
      </c>
    </row>
    <row r="13" spans="3:38" x14ac:dyDescent="0.25">
      <c r="C13" s="102">
        <v>43840</v>
      </c>
      <c r="D13" s="210">
        <v>2</v>
      </c>
      <c r="E13" s="210">
        <v>19</v>
      </c>
      <c r="F13" s="200">
        <v>3.3958966219897118</v>
      </c>
      <c r="G13" s="200">
        <v>0</v>
      </c>
      <c r="H13" s="82">
        <f t="shared" si="0"/>
        <v>0</v>
      </c>
      <c r="J13" s="82">
        <v>10</v>
      </c>
      <c r="K13" s="10">
        <v>43626</v>
      </c>
      <c r="L13" s="82">
        <v>0</v>
      </c>
      <c r="M13" s="82">
        <v>0</v>
      </c>
      <c r="N13" s="8">
        <v>0</v>
      </c>
      <c r="O13" s="8">
        <v>0</v>
      </c>
      <c r="P13" s="82">
        <f t="shared" si="1"/>
        <v>0</v>
      </c>
      <c r="Q13" s="206">
        <v>4.7224750000000002</v>
      </c>
      <c r="R13" s="82">
        <f t="shared" si="2"/>
        <v>-472.2475</v>
      </c>
      <c r="U13" s="102">
        <v>43992</v>
      </c>
      <c r="V13" s="210">
        <v>40.5</v>
      </c>
      <c r="W13" s="210">
        <v>30.5</v>
      </c>
      <c r="X13" s="82">
        <v>46</v>
      </c>
      <c r="Y13" s="82">
        <v>34</v>
      </c>
      <c r="AA13" s="10">
        <v>43626</v>
      </c>
      <c r="AB13" s="8">
        <v>0</v>
      </c>
      <c r="AC13" s="102">
        <v>43992</v>
      </c>
      <c r="AD13" s="3">
        <v>0</v>
      </c>
      <c r="AK13" s="202">
        <v>3.6587064526651001</v>
      </c>
    </row>
    <row r="14" spans="3:38" x14ac:dyDescent="0.25">
      <c r="C14" s="102">
        <v>43841</v>
      </c>
      <c r="D14" s="212">
        <v>2.5</v>
      </c>
      <c r="E14" s="212">
        <v>20</v>
      </c>
      <c r="F14" s="200">
        <v>3.3723760329605805</v>
      </c>
      <c r="G14" s="200">
        <v>0</v>
      </c>
      <c r="H14" s="82">
        <f t="shared" si="0"/>
        <v>0</v>
      </c>
      <c r="J14" s="82">
        <v>11</v>
      </c>
      <c r="K14" s="10">
        <v>43627</v>
      </c>
      <c r="L14" s="82">
        <v>0</v>
      </c>
      <c r="M14" s="82">
        <v>0</v>
      </c>
      <c r="N14" s="8">
        <v>0</v>
      </c>
      <c r="O14" s="8">
        <v>0</v>
      </c>
      <c r="P14" s="82">
        <f t="shared" si="1"/>
        <v>0</v>
      </c>
      <c r="Q14" s="206">
        <v>4.7224750000000002</v>
      </c>
      <c r="R14" s="82">
        <f t="shared" si="2"/>
        <v>-472.2475</v>
      </c>
      <c r="U14" s="102">
        <v>43993</v>
      </c>
      <c r="V14" s="213">
        <v>41</v>
      </c>
      <c r="W14" s="213">
        <v>26</v>
      </c>
      <c r="X14" s="82">
        <v>44</v>
      </c>
      <c r="Y14" s="82">
        <v>34</v>
      </c>
      <c r="AA14" s="10">
        <v>43627</v>
      </c>
      <c r="AB14" s="8">
        <v>0</v>
      </c>
      <c r="AC14" s="102">
        <v>43993</v>
      </c>
      <c r="AD14" s="3">
        <v>0</v>
      </c>
      <c r="AE14" s="82" t="s">
        <v>216</v>
      </c>
      <c r="AF14" s="82" t="s">
        <v>217</v>
      </c>
      <c r="AG14" s="82">
        <v>6</v>
      </c>
      <c r="AK14" s="202">
        <v>3.593127437148</v>
      </c>
    </row>
    <row r="15" spans="3:38" x14ac:dyDescent="0.25">
      <c r="C15" s="102">
        <v>43842</v>
      </c>
      <c r="D15" s="212">
        <v>3.5</v>
      </c>
      <c r="E15" s="212">
        <v>20</v>
      </c>
      <c r="F15" s="200">
        <v>3.5649690794101851</v>
      </c>
      <c r="G15" s="200">
        <v>0</v>
      </c>
      <c r="H15" s="82">
        <f t="shared" si="0"/>
        <v>0</v>
      </c>
      <c r="J15" s="82">
        <v>12</v>
      </c>
      <c r="K15" s="10">
        <v>43628</v>
      </c>
      <c r="L15" s="82">
        <v>0</v>
      </c>
      <c r="M15" s="82">
        <v>0</v>
      </c>
      <c r="N15" s="8">
        <v>0</v>
      </c>
      <c r="O15" s="8">
        <v>0</v>
      </c>
      <c r="P15" s="82">
        <f t="shared" si="1"/>
        <v>0</v>
      </c>
      <c r="Q15" s="206">
        <v>4.7224750000000002</v>
      </c>
      <c r="R15" s="82">
        <f t="shared" si="2"/>
        <v>-472.2475</v>
      </c>
      <c r="U15" s="102">
        <v>43994</v>
      </c>
      <c r="V15" s="213">
        <v>33</v>
      </c>
      <c r="W15" s="213">
        <v>28.5</v>
      </c>
      <c r="X15" s="82">
        <v>43</v>
      </c>
      <c r="Y15" s="82">
        <v>29</v>
      </c>
      <c r="AA15" s="10">
        <v>43628</v>
      </c>
      <c r="AB15" s="8">
        <v>0</v>
      </c>
      <c r="AC15" s="102">
        <v>43994</v>
      </c>
      <c r="AD15" s="3">
        <v>0</v>
      </c>
      <c r="AK15" s="202">
        <v>3.5563054932850999</v>
      </c>
    </row>
    <row r="16" spans="3:38" x14ac:dyDescent="0.25">
      <c r="C16" s="102">
        <v>43843</v>
      </c>
      <c r="D16" s="212">
        <v>6</v>
      </c>
      <c r="E16" s="212">
        <v>24</v>
      </c>
      <c r="F16" s="200">
        <v>3.5351816739856732</v>
      </c>
      <c r="G16" s="200">
        <v>0</v>
      </c>
      <c r="H16" s="82">
        <f t="shared" si="0"/>
        <v>0</v>
      </c>
      <c r="J16" s="82">
        <v>13</v>
      </c>
      <c r="K16" s="10">
        <v>43629</v>
      </c>
      <c r="L16" s="82">
        <v>16</v>
      </c>
      <c r="M16" s="82">
        <v>0</v>
      </c>
      <c r="N16" s="8">
        <v>6.8</v>
      </c>
      <c r="O16" s="8">
        <v>6.8</v>
      </c>
      <c r="P16" s="82">
        <f t="shared" si="1"/>
        <v>0.67999999999999994</v>
      </c>
      <c r="Q16" s="206">
        <v>4.7224750000000002</v>
      </c>
      <c r="R16" s="82">
        <f t="shared" si="2"/>
        <v>-472.2475</v>
      </c>
      <c r="U16" s="102">
        <v>43995</v>
      </c>
      <c r="V16" s="213">
        <v>40.5</v>
      </c>
      <c r="W16" s="213">
        <v>32</v>
      </c>
      <c r="X16" s="82">
        <v>36</v>
      </c>
      <c r="Y16" s="82">
        <v>28</v>
      </c>
      <c r="AA16" s="10">
        <v>43629</v>
      </c>
      <c r="AB16" s="214">
        <v>6.8</v>
      </c>
      <c r="AC16" s="102">
        <v>43995</v>
      </c>
      <c r="AD16" s="3">
        <v>0</v>
      </c>
      <c r="AK16" s="202">
        <v>3.5156085697681001</v>
      </c>
    </row>
    <row r="17" spans="3:37" x14ac:dyDescent="0.25">
      <c r="C17" s="102">
        <v>43844</v>
      </c>
      <c r="D17" s="212">
        <v>4</v>
      </c>
      <c r="E17" s="212">
        <v>24</v>
      </c>
      <c r="F17" s="200">
        <v>3.4056674749869957</v>
      </c>
      <c r="G17" s="200">
        <v>0</v>
      </c>
      <c r="H17" s="82">
        <f t="shared" si="0"/>
        <v>0</v>
      </c>
      <c r="J17" s="82">
        <v>14</v>
      </c>
      <c r="K17" s="10">
        <v>43630</v>
      </c>
      <c r="L17" s="82">
        <v>0</v>
      </c>
      <c r="M17" s="82">
        <v>0</v>
      </c>
      <c r="N17" s="8">
        <v>0</v>
      </c>
      <c r="O17" s="8">
        <v>0</v>
      </c>
      <c r="P17" s="82">
        <f t="shared" si="1"/>
        <v>0</v>
      </c>
      <c r="Q17" s="206">
        <v>4.7224750000000002</v>
      </c>
      <c r="R17" s="82">
        <f t="shared" si="2"/>
        <v>-472.2475</v>
      </c>
      <c r="U17" s="102">
        <v>43996</v>
      </c>
      <c r="V17" s="213">
        <v>40</v>
      </c>
      <c r="W17" s="213">
        <v>26.5</v>
      </c>
      <c r="X17" s="82">
        <v>41</v>
      </c>
      <c r="Y17" s="82">
        <v>29</v>
      </c>
      <c r="AA17" s="10">
        <v>43630</v>
      </c>
      <c r="AB17" s="8">
        <v>0</v>
      </c>
      <c r="AC17" s="102">
        <v>43996</v>
      </c>
      <c r="AD17" s="207">
        <v>4.2</v>
      </c>
      <c r="AK17" s="202">
        <v>3.5210011074206</v>
      </c>
    </row>
    <row r="18" spans="3:37" x14ac:dyDescent="0.25">
      <c r="C18" s="102">
        <v>43845</v>
      </c>
      <c r="D18" s="212">
        <v>6</v>
      </c>
      <c r="E18" s="212">
        <v>20</v>
      </c>
      <c r="F18" s="200">
        <v>3.3447627235607231</v>
      </c>
      <c r="G18" s="200">
        <v>0</v>
      </c>
      <c r="H18" s="82">
        <f t="shared" si="0"/>
        <v>0</v>
      </c>
      <c r="J18" s="82">
        <v>15</v>
      </c>
      <c r="K18" s="10">
        <v>43631</v>
      </c>
      <c r="L18" s="82">
        <v>0</v>
      </c>
      <c r="M18" s="82">
        <v>0</v>
      </c>
      <c r="N18" s="8">
        <v>0</v>
      </c>
      <c r="O18" s="8">
        <v>0</v>
      </c>
      <c r="P18" s="82">
        <f t="shared" si="1"/>
        <v>0</v>
      </c>
      <c r="Q18" s="206">
        <v>4.7224750000000002</v>
      </c>
      <c r="R18" s="82">
        <f t="shared" si="2"/>
        <v>-472.2475</v>
      </c>
      <c r="U18" s="102">
        <v>43997</v>
      </c>
      <c r="V18" s="213">
        <v>40.5</v>
      </c>
      <c r="W18" s="213">
        <v>27</v>
      </c>
      <c r="X18" s="82">
        <v>39</v>
      </c>
      <c r="Y18" s="82">
        <v>31</v>
      </c>
      <c r="AA18" s="10">
        <v>43631</v>
      </c>
      <c r="AB18" s="8">
        <v>0</v>
      </c>
      <c r="AC18" s="102">
        <v>43997</v>
      </c>
      <c r="AD18" s="3">
        <v>0</v>
      </c>
      <c r="AK18" s="202">
        <v>3.4737614578375</v>
      </c>
    </row>
    <row r="19" spans="3:37" x14ac:dyDescent="0.25">
      <c r="C19" s="102">
        <v>43846</v>
      </c>
      <c r="D19" s="212">
        <v>10.5</v>
      </c>
      <c r="E19" s="212">
        <v>20</v>
      </c>
      <c r="F19" s="200">
        <v>3.2448196471198174</v>
      </c>
      <c r="G19" s="200">
        <v>0</v>
      </c>
      <c r="H19" s="82">
        <f t="shared" si="0"/>
        <v>0</v>
      </c>
      <c r="J19" s="82">
        <v>16</v>
      </c>
      <c r="K19" s="10">
        <v>43632</v>
      </c>
      <c r="L19" s="82">
        <v>0</v>
      </c>
      <c r="M19" s="82">
        <v>0</v>
      </c>
      <c r="N19" s="8">
        <v>0</v>
      </c>
      <c r="O19" s="8">
        <v>0</v>
      </c>
      <c r="P19" s="82">
        <f t="shared" si="1"/>
        <v>0</v>
      </c>
      <c r="Q19" s="206">
        <v>4.7224750000000002</v>
      </c>
      <c r="R19" s="82">
        <f t="shared" si="2"/>
        <v>-472.2475</v>
      </c>
      <c r="U19" s="102">
        <v>43998</v>
      </c>
      <c r="V19" s="215">
        <v>41.5</v>
      </c>
      <c r="W19" s="215">
        <v>30.5</v>
      </c>
      <c r="X19" s="82">
        <v>35</v>
      </c>
      <c r="Y19" s="82">
        <v>28</v>
      </c>
      <c r="AA19" s="10">
        <v>43632</v>
      </c>
      <c r="AB19" s="8">
        <v>0</v>
      </c>
      <c r="AC19" s="102">
        <v>43998</v>
      </c>
      <c r="AD19" s="3">
        <v>0</v>
      </c>
      <c r="AK19" s="202">
        <v>3.4474502763225998</v>
      </c>
    </row>
    <row r="20" spans="3:37" x14ac:dyDescent="0.25">
      <c r="C20" s="102">
        <v>43847</v>
      </c>
      <c r="D20" s="216">
        <v>4.5</v>
      </c>
      <c r="E20" s="216">
        <v>19</v>
      </c>
      <c r="F20" s="200">
        <v>3.1218671658682626</v>
      </c>
      <c r="G20" s="200">
        <v>0</v>
      </c>
      <c r="H20" s="82">
        <f t="shared" si="0"/>
        <v>0</v>
      </c>
      <c r="J20" s="82">
        <v>17</v>
      </c>
      <c r="K20" s="10">
        <v>43633</v>
      </c>
      <c r="L20" s="82">
        <v>0</v>
      </c>
      <c r="M20" s="82">
        <v>0</v>
      </c>
      <c r="N20" s="8">
        <v>0</v>
      </c>
      <c r="O20" s="8">
        <v>0</v>
      </c>
      <c r="P20" s="82">
        <f t="shared" si="1"/>
        <v>0</v>
      </c>
      <c r="Q20" s="206">
        <v>4.7224750000000002</v>
      </c>
      <c r="R20" s="82">
        <f t="shared" si="2"/>
        <v>-472.2475</v>
      </c>
      <c r="U20" s="102">
        <v>43999</v>
      </c>
      <c r="V20" s="215">
        <v>43.5</v>
      </c>
      <c r="W20" s="215">
        <v>31</v>
      </c>
      <c r="X20" s="82">
        <v>37</v>
      </c>
      <c r="Y20" s="82">
        <v>28</v>
      </c>
      <c r="AA20" s="10">
        <v>43633</v>
      </c>
      <c r="AB20" s="8">
        <v>0</v>
      </c>
      <c r="AC20" s="102">
        <v>43999</v>
      </c>
      <c r="AD20" s="3">
        <v>0</v>
      </c>
      <c r="AK20" s="202">
        <v>3.4259262665588999</v>
      </c>
    </row>
    <row r="21" spans="3:37" x14ac:dyDescent="0.25">
      <c r="C21" s="102">
        <v>43848</v>
      </c>
      <c r="D21" s="216">
        <v>4</v>
      </c>
      <c r="E21" s="216">
        <v>21</v>
      </c>
      <c r="F21" s="200">
        <v>3.1233446480726492</v>
      </c>
      <c r="G21" s="200">
        <v>0</v>
      </c>
      <c r="H21" s="82">
        <f t="shared" si="0"/>
        <v>0</v>
      </c>
      <c r="J21" s="82">
        <v>18</v>
      </c>
      <c r="K21" s="10">
        <v>43634</v>
      </c>
      <c r="L21" s="82">
        <v>0</v>
      </c>
      <c r="M21" s="82">
        <v>0</v>
      </c>
      <c r="N21" s="8">
        <v>0</v>
      </c>
      <c r="O21" s="8">
        <v>0</v>
      </c>
      <c r="P21" s="82">
        <f t="shared" si="1"/>
        <v>0</v>
      </c>
      <c r="Q21" s="206">
        <v>4.7224750000000002</v>
      </c>
      <c r="R21" s="82">
        <f t="shared" si="2"/>
        <v>-472.2475</v>
      </c>
      <c r="U21" s="102">
        <v>44000</v>
      </c>
      <c r="V21" s="215">
        <v>44.5</v>
      </c>
      <c r="W21" s="215">
        <v>32</v>
      </c>
      <c r="X21" s="82">
        <v>30</v>
      </c>
      <c r="Y21" s="82">
        <v>23</v>
      </c>
      <c r="AA21" s="10">
        <v>43634</v>
      </c>
      <c r="AB21" s="8">
        <v>0</v>
      </c>
      <c r="AC21" s="102">
        <v>44000</v>
      </c>
      <c r="AD21" s="3">
        <v>0</v>
      </c>
      <c r="AK21" s="202">
        <v>3.4101301051821999</v>
      </c>
    </row>
    <row r="22" spans="3:37" x14ac:dyDescent="0.25">
      <c r="C22" s="102">
        <v>43849</v>
      </c>
      <c r="D22" s="216">
        <v>0.7</v>
      </c>
      <c r="E22" s="216">
        <v>20</v>
      </c>
      <c r="F22" s="200">
        <v>3.1510538616046078</v>
      </c>
      <c r="G22" s="200">
        <v>0</v>
      </c>
      <c r="H22" s="82">
        <f t="shared" si="0"/>
        <v>0</v>
      </c>
      <c r="J22" s="82">
        <v>19</v>
      </c>
      <c r="K22" s="10">
        <v>43635</v>
      </c>
      <c r="L22" s="82">
        <v>5</v>
      </c>
      <c r="M22" s="82">
        <v>10</v>
      </c>
      <c r="N22" s="8">
        <v>5</v>
      </c>
      <c r="O22" s="8">
        <v>5</v>
      </c>
      <c r="P22" s="82">
        <f t="shared" si="1"/>
        <v>0.5</v>
      </c>
      <c r="Q22" s="206">
        <v>4.7224750000000002</v>
      </c>
      <c r="R22" s="82">
        <f t="shared" si="2"/>
        <v>-472.2475</v>
      </c>
      <c r="U22" s="102">
        <v>44001</v>
      </c>
      <c r="V22" s="215">
        <v>40</v>
      </c>
      <c r="W22" s="215">
        <v>29</v>
      </c>
      <c r="X22" s="82">
        <v>33</v>
      </c>
      <c r="Y22" s="82">
        <v>23</v>
      </c>
      <c r="AA22" s="10">
        <v>43635</v>
      </c>
      <c r="AB22" s="217">
        <v>5</v>
      </c>
      <c r="AC22" s="102">
        <v>44001</v>
      </c>
      <c r="AD22" s="3">
        <v>0</v>
      </c>
      <c r="AK22" s="202">
        <v>3.3854246271025001</v>
      </c>
    </row>
    <row r="23" spans="3:37" x14ac:dyDescent="0.25">
      <c r="C23" s="102">
        <v>43850</v>
      </c>
      <c r="D23" s="216">
        <v>4</v>
      </c>
      <c r="E23" s="216">
        <v>20</v>
      </c>
      <c r="F23" s="200">
        <v>3.2559174992108377</v>
      </c>
      <c r="G23" s="200">
        <v>0</v>
      </c>
      <c r="H23" s="82">
        <f t="shared" si="0"/>
        <v>0</v>
      </c>
      <c r="J23" s="82">
        <v>20</v>
      </c>
      <c r="K23" s="10">
        <v>43636</v>
      </c>
      <c r="L23" s="82">
        <v>0</v>
      </c>
      <c r="M23" s="82">
        <v>0</v>
      </c>
      <c r="N23" s="8">
        <v>0</v>
      </c>
      <c r="O23" s="8">
        <v>0</v>
      </c>
      <c r="P23" s="82">
        <f t="shared" si="1"/>
        <v>0</v>
      </c>
      <c r="Q23" s="206">
        <v>4.7224750000000002</v>
      </c>
      <c r="R23" s="82">
        <f t="shared" si="2"/>
        <v>-472.2475</v>
      </c>
      <c r="U23" s="102">
        <v>44002</v>
      </c>
      <c r="V23" s="215">
        <v>41</v>
      </c>
      <c r="W23" s="215">
        <v>29</v>
      </c>
      <c r="X23" s="82">
        <v>37</v>
      </c>
      <c r="Y23" s="82">
        <v>24</v>
      </c>
      <c r="AA23" s="10">
        <v>43636</v>
      </c>
      <c r="AB23" s="8">
        <v>0</v>
      </c>
      <c r="AC23" s="102">
        <v>44002</v>
      </c>
      <c r="AD23" s="3">
        <v>0</v>
      </c>
      <c r="AK23" s="202">
        <v>3.3133824525489</v>
      </c>
    </row>
    <row r="24" spans="3:37" x14ac:dyDescent="0.25">
      <c r="C24" s="102">
        <v>43851</v>
      </c>
      <c r="D24" s="216">
        <v>5.5</v>
      </c>
      <c r="E24" s="216">
        <v>19</v>
      </c>
      <c r="F24" s="200">
        <v>3.2562504564825283</v>
      </c>
      <c r="G24" s="200">
        <v>0</v>
      </c>
      <c r="H24" s="82">
        <f t="shared" si="0"/>
        <v>0</v>
      </c>
      <c r="J24" s="82">
        <v>21</v>
      </c>
      <c r="K24" s="10">
        <v>43637</v>
      </c>
      <c r="L24" s="82">
        <v>0</v>
      </c>
      <c r="M24" s="82">
        <v>2</v>
      </c>
      <c r="N24" s="8">
        <v>0</v>
      </c>
      <c r="O24" s="8">
        <v>0</v>
      </c>
      <c r="P24" s="82">
        <f t="shared" si="1"/>
        <v>0</v>
      </c>
      <c r="Q24" s="206">
        <v>4.7224750000000002</v>
      </c>
      <c r="R24" s="82">
        <f t="shared" si="2"/>
        <v>-472.2475</v>
      </c>
      <c r="U24" s="102">
        <v>44003</v>
      </c>
      <c r="V24" s="215">
        <v>40</v>
      </c>
      <c r="W24" s="215">
        <v>29</v>
      </c>
      <c r="X24" s="82">
        <v>37</v>
      </c>
      <c r="Y24" s="82">
        <v>29</v>
      </c>
      <c r="AA24" s="10">
        <v>43637</v>
      </c>
      <c r="AB24" s="8">
        <v>0</v>
      </c>
      <c r="AC24" s="102">
        <v>44003</v>
      </c>
      <c r="AD24" s="3">
        <v>0</v>
      </c>
      <c r="AK24" s="202">
        <v>3.1466185420558999</v>
      </c>
    </row>
    <row r="25" spans="3:37" x14ac:dyDescent="0.25">
      <c r="C25" s="102">
        <v>43852</v>
      </c>
      <c r="D25" s="213">
        <v>6</v>
      </c>
      <c r="E25" s="213">
        <v>23.5</v>
      </c>
      <c r="F25" s="200">
        <v>3.2250050336555476</v>
      </c>
      <c r="G25" s="200">
        <v>0</v>
      </c>
      <c r="H25" s="82">
        <f t="shared" si="0"/>
        <v>0</v>
      </c>
      <c r="J25" s="82">
        <v>22</v>
      </c>
      <c r="K25" s="10">
        <v>43638</v>
      </c>
      <c r="L25" s="82">
        <v>0</v>
      </c>
      <c r="M25" s="82">
        <v>0</v>
      </c>
      <c r="N25" s="8">
        <v>0</v>
      </c>
      <c r="O25" s="8">
        <v>0</v>
      </c>
      <c r="P25" s="82">
        <f t="shared" si="1"/>
        <v>0</v>
      </c>
      <c r="Q25" s="206">
        <v>4.7224750000000002</v>
      </c>
      <c r="R25" s="82">
        <f t="shared" si="2"/>
        <v>-472.2475</v>
      </c>
      <c r="U25" s="102">
        <v>44004</v>
      </c>
      <c r="V25" s="218">
        <v>35</v>
      </c>
      <c r="W25" s="218">
        <v>29.5</v>
      </c>
      <c r="X25" s="82">
        <v>40</v>
      </c>
      <c r="Y25" s="82">
        <v>30</v>
      </c>
      <c r="AA25" s="10">
        <v>43638</v>
      </c>
      <c r="AB25" s="8">
        <v>0</v>
      </c>
      <c r="AC25" s="102">
        <v>44004</v>
      </c>
      <c r="AD25" s="3">
        <v>0</v>
      </c>
      <c r="AK25" s="202">
        <v>3.0218817830600999</v>
      </c>
    </row>
    <row r="26" spans="3:37" x14ac:dyDescent="0.25">
      <c r="C26" s="102">
        <v>43853</v>
      </c>
      <c r="D26" s="213">
        <v>5</v>
      </c>
      <c r="E26" s="213">
        <v>22</v>
      </c>
      <c r="F26" s="200">
        <v>3.2957753813215143</v>
      </c>
      <c r="G26" s="200">
        <v>0</v>
      </c>
      <c r="H26" s="82">
        <f t="shared" si="0"/>
        <v>0</v>
      </c>
      <c r="J26" s="82">
        <v>23</v>
      </c>
      <c r="K26" s="10">
        <v>43639</v>
      </c>
      <c r="L26" s="82">
        <v>0</v>
      </c>
      <c r="M26" s="82">
        <v>0</v>
      </c>
      <c r="N26" s="8">
        <v>0</v>
      </c>
      <c r="O26" s="8">
        <v>0</v>
      </c>
      <c r="P26" s="82">
        <f t="shared" si="1"/>
        <v>0</v>
      </c>
      <c r="Q26" s="206">
        <v>4.7224750000000002</v>
      </c>
      <c r="R26" s="82">
        <f t="shared" si="2"/>
        <v>-472.2475</v>
      </c>
      <c r="U26" s="102">
        <v>44005</v>
      </c>
      <c r="V26" s="218">
        <v>32</v>
      </c>
      <c r="W26" s="218">
        <v>23.5</v>
      </c>
      <c r="X26" s="82">
        <v>40</v>
      </c>
      <c r="Y26" s="82">
        <v>29</v>
      </c>
      <c r="AA26" s="10">
        <v>43639</v>
      </c>
      <c r="AB26" s="8">
        <v>0</v>
      </c>
      <c r="AC26" s="102">
        <v>44005</v>
      </c>
      <c r="AD26" s="80">
        <v>27.6</v>
      </c>
      <c r="AK26" s="202">
        <v>2.9170820356257998</v>
      </c>
    </row>
    <row r="27" spans="3:37" x14ac:dyDescent="0.25">
      <c r="C27" s="102">
        <v>43854</v>
      </c>
      <c r="D27" s="213">
        <v>6</v>
      </c>
      <c r="E27" s="213">
        <v>21</v>
      </c>
      <c r="F27" s="200">
        <v>3.4058147247014583</v>
      </c>
      <c r="G27" s="200">
        <v>0</v>
      </c>
      <c r="H27" s="82">
        <f t="shared" si="0"/>
        <v>0</v>
      </c>
      <c r="J27" s="82">
        <v>24</v>
      </c>
      <c r="K27" s="10">
        <v>43640</v>
      </c>
      <c r="L27" s="82">
        <v>0</v>
      </c>
      <c r="M27" s="82">
        <v>0</v>
      </c>
      <c r="N27" s="8">
        <v>0</v>
      </c>
      <c r="O27" s="8">
        <v>0</v>
      </c>
      <c r="P27" s="82">
        <f t="shared" si="1"/>
        <v>0</v>
      </c>
      <c r="Q27" s="206">
        <v>4.7224750000000002</v>
      </c>
      <c r="R27" s="82">
        <f t="shared" si="2"/>
        <v>-472.2475</v>
      </c>
      <c r="U27" s="102">
        <v>44006</v>
      </c>
      <c r="V27" s="218">
        <v>35.5</v>
      </c>
      <c r="W27" s="218">
        <v>28</v>
      </c>
      <c r="X27" s="82">
        <v>40</v>
      </c>
      <c r="Y27" s="82">
        <v>29</v>
      </c>
      <c r="AA27" s="10">
        <v>43640</v>
      </c>
      <c r="AB27" s="8">
        <v>0</v>
      </c>
      <c r="AC27" s="102">
        <v>44006</v>
      </c>
      <c r="AD27" s="3">
        <v>0</v>
      </c>
      <c r="AK27" s="202">
        <v>2.8497065443620002</v>
      </c>
    </row>
    <row r="28" spans="3:37" x14ac:dyDescent="0.25">
      <c r="C28" s="102">
        <v>43855</v>
      </c>
      <c r="D28" s="213">
        <v>4</v>
      </c>
      <c r="E28" s="213">
        <v>23</v>
      </c>
      <c r="F28" s="200">
        <v>3.4361407631204779</v>
      </c>
      <c r="G28" s="200">
        <v>0</v>
      </c>
      <c r="H28" s="82">
        <f t="shared" si="0"/>
        <v>0</v>
      </c>
      <c r="J28" s="82">
        <v>25</v>
      </c>
      <c r="K28" s="10">
        <v>43641</v>
      </c>
      <c r="L28" s="82">
        <v>0</v>
      </c>
      <c r="M28" s="82">
        <v>0</v>
      </c>
      <c r="N28" s="8">
        <v>0</v>
      </c>
      <c r="O28" s="8">
        <v>0</v>
      </c>
      <c r="P28" s="82">
        <f t="shared" si="1"/>
        <v>0</v>
      </c>
      <c r="Q28" s="206">
        <v>4.7224750000000002</v>
      </c>
      <c r="R28" s="82">
        <f t="shared" si="2"/>
        <v>-472.2475</v>
      </c>
      <c r="U28" s="102">
        <v>44007</v>
      </c>
      <c r="V28" s="218">
        <v>29.5</v>
      </c>
      <c r="W28" s="218">
        <v>23.5</v>
      </c>
      <c r="X28" s="82">
        <v>39</v>
      </c>
      <c r="Y28" s="82">
        <v>28</v>
      </c>
      <c r="AA28" s="10">
        <v>43641</v>
      </c>
      <c r="AB28" s="8">
        <v>0</v>
      </c>
      <c r="AC28" s="102">
        <v>44007</v>
      </c>
      <c r="AD28" s="209">
        <v>19.2</v>
      </c>
      <c r="AK28" s="202">
        <v>2.8895850445167999</v>
      </c>
    </row>
    <row r="29" spans="3:37" x14ac:dyDescent="0.25">
      <c r="C29" s="102">
        <v>43856</v>
      </c>
      <c r="D29" s="210">
        <v>8</v>
      </c>
      <c r="E29" s="210">
        <v>24</v>
      </c>
      <c r="F29" s="200">
        <v>3.5286334258904191</v>
      </c>
      <c r="G29" s="200">
        <v>0</v>
      </c>
      <c r="H29" s="82">
        <f t="shared" si="0"/>
        <v>0</v>
      </c>
      <c r="J29" s="82">
        <v>26</v>
      </c>
      <c r="K29" s="10">
        <v>43642</v>
      </c>
      <c r="L29" s="82">
        <v>34</v>
      </c>
      <c r="M29" s="82">
        <v>0</v>
      </c>
      <c r="N29" s="8">
        <v>25.3</v>
      </c>
      <c r="O29" s="8">
        <v>25.3</v>
      </c>
      <c r="P29" s="82">
        <f t="shared" si="1"/>
        <v>2.5300000000000002</v>
      </c>
      <c r="Q29" s="206">
        <v>4.7224750000000002</v>
      </c>
      <c r="R29" s="82">
        <f t="shared" si="2"/>
        <v>-472.2475</v>
      </c>
      <c r="U29" s="102">
        <v>44008</v>
      </c>
      <c r="V29" s="210">
        <v>32</v>
      </c>
      <c r="W29" s="210">
        <v>27</v>
      </c>
      <c r="X29" s="82">
        <v>41</v>
      </c>
      <c r="Y29" s="82">
        <v>30</v>
      </c>
      <c r="AA29" s="10">
        <v>43642</v>
      </c>
      <c r="AB29" s="219">
        <v>25.3</v>
      </c>
      <c r="AC29" s="102">
        <v>44008</v>
      </c>
      <c r="AD29" s="207">
        <v>2.7</v>
      </c>
      <c r="AK29" s="202">
        <v>2.9973775412618</v>
      </c>
    </row>
    <row r="30" spans="3:37" x14ac:dyDescent="0.25">
      <c r="C30" s="102">
        <v>43857</v>
      </c>
      <c r="D30" s="210">
        <v>5</v>
      </c>
      <c r="E30" s="210">
        <v>25</v>
      </c>
      <c r="F30" s="200">
        <v>3.5982785200741705</v>
      </c>
      <c r="G30" s="200">
        <v>0</v>
      </c>
      <c r="H30" s="82">
        <f t="shared" si="0"/>
        <v>0</v>
      </c>
      <c r="J30" s="82">
        <v>27</v>
      </c>
      <c r="K30" s="10">
        <v>43643</v>
      </c>
      <c r="L30" s="82">
        <v>0</v>
      </c>
      <c r="M30" s="82">
        <v>0</v>
      </c>
      <c r="N30" s="8">
        <v>0</v>
      </c>
      <c r="O30" s="8">
        <v>0</v>
      </c>
      <c r="P30" s="82">
        <f t="shared" si="1"/>
        <v>0</v>
      </c>
      <c r="Q30" s="206">
        <v>4.7224750000000002</v>
      </c>
      <c r="R30" s="82">
        <f t="shared" si="2"/>
        <v>-472.2475</v>
      </c>
      <c r="U30" s="102">
        <v>44009</v>
      </c>
      <c r="V30" s="210">
        <v>33</v>
      </c>
      <c r="W30" s="210">
        <v>28</v>
      </c>
      <c r="X30" s="82">
        <v>40</v>
      </c>
      <c r="Y30" s="82">
        <v>31</v>
      </c>
      <c r="AA30" s="10">
        <v>43643</v>
      </c>
      <c r="AB30" s="8">
        <v>0</v>
      </c>
      <c r="AC30" s="102">
        <v>44009</v>
      </c>
      <c r="AD30" s="209">
        <v>12.4</v>
      </c>
      <c r="AK30" s="202">
        <v>3.0605220951623999</v>
      </c>
    </row>
    <row r="31" spans="3:37" x14ac:dyDescent="0.25">
      <c r="C31" s="102">
        <v>43858</v>
      </c>
      <c r="D31" s="210">
        <v>12</v>
      </c>
      <c r="E31" s="210">
        <v>28</v>
      </c>
      <c r="F31" s="200">
        <v>3.5716186364082043</v>
      </c>
      <c r="G31" s="200">
        <v>0</v>
      </c>
      <c r="H31" s="82">
        <f t="shared" si="0"/>
        <v>0</v>
      </c>
      <c r="J31" s="82">
        <v>28</v>
      </c>
      <c r="K31" s="10">
        <v>43644</v>
      </c>
      <c r="L31" s="82">
        <v>0</v>
      </c>
      <c r="M31" s="82">
        <v>0</v>
      </c>
      <c r="N31" s="8">
        <v>0</v>
      </c>
      <c r="O31" s="8">
        <v>0</v>
      </c>
      <c r="P31" s="82">
        <f t="shared" si="1"/>
        <v>0</v>
      </c>
      <c r="Q31" s="206">
        <v>4.7224750000000002</v>
      </c>
      <c r="R31" s="82">
        <f t="shared" si="2"/>
        <v>-472.2475</v>
      </c>
      <c r="U31" s="102">
        <v>44010</v>
      </c>
      <c r="V31" s="210">
        <v>35</v>
      </c>
      <c r="W31" s="210">
        <v>31.5</v>
      </c>
      <c r="X31" s="82">
        <v>40</v>
      </c>
      <c r="Y31" s="82">
        <v>31</v>
      </c>
      <c r="AA31" s="10">
        <v>43644</v>
      </c>
      <c r="AB31" s="8">
        <v>0</v>
      </c>
      <c r="AC31" s="102">
        <v>44010</v>
      </c>
      <c r="AD31" s="3">
        <v>0</v>
      </c>
      <c r="AK31" s="202">
        <v>3.0773577998431998</v>
      </c>
    </row>
    <row r="32" spans="3:37" x14ac:dyDescent="0.25">
      <c r="C32" s="102">
        <v>43859</v>
      </c>
      <c r="D32" s="210">
        <v>9</v>
      </c>
      <c r="E32" s="210">
        <v>25</v>
      </c>
      <c r="F32" s="200">
        <v>3.5208308759054447</v>
      </c>
      <c r="G32" s="200">
        <v>0</v>
      </c>
      <c r="H32" s="82">
        <f t="shared" si="0"/>
        <v>0</v>
      </c>
      <c r="J32" s="82">
        <v>29</v>
      </c>
      <c r="K32" s="10">
        <v>43645</v>
      </c>
      <c r="L32" s="82">
        <v>26</v>
      </c>
      <c r="M32" s="82">
        <v>4</v>
      </c>
      <c r="N32" s="8">
        <v>0</v>
      </c>
      <c r="O32" s="8">
        <v>0</v>
      </c>
      <c r="P32" s="82">
        <f t="shared" si="1"/>
        <v>0</v>
      </c>
      <c r="Q32" s="206">
        <v>4.7224750000000002</v>
      </c>
      <c r="R32" s="82">
        <f t="shared" si="2"/>
        <v>-472.2475</v>
      </c>
      <c r="U32" s="102">
        <v>44011</v>
      </c>
      <c r="V32" s="210">
        <v>39</v>
      </c>
      <c r="W32" s="210">
        <v>30</v>
      </c>
      <c r="X32" s="82">
        <v>42</v>
      </c>
      <c r="Y32" s="82">
        <v>28</v>
      </c>
      <c r="AA32" s="10">
        <v>43645</v>
      </c>
      <c r="AB32" s="8">
        <v>0</v>
      </c>
      <c r="AC32" s="102">
        <v>44011</v>
      </c>
      <c r="AD32" s="3">
        <v>0</v>
      </c>
      <c r="AK32" s="202">
        <v>3.0777413792677999</v>
      </c>
    </row>
    <row r="33" spans="3:37" x14ac:dyDescent="0.25">
      <c r="C33" s="102">
        <v>43860</v>
      </c>
      <c r="D33" s="210">
        <v>8</v>
      </c>
      <c r="E33" s="210">
        <v>24</v>
      </c>
      <c r="F33" s="200">
        <v>3.4760759299264055</v>
      </c>
      <c r="G33" s="200">
        <v>0</v>
      </c>
      <c r="H33" s="82">
        <f t="shared" si="0"/>
        <v>0</v>
      </c>
      <c r="J33" s="82">
        <v>30</v>
      </c>
      <c r="K33" s="10">
        <v>43646</v>
      </c>
      <c r="L33" s="82">
        <v>0</v>
      </c>
      <c r="M33" s="82">
        <v>0</v>
      </c>
      <c r="N33" s="8">
        <v>6.8</v>
      </c>
      <c r="O33" s="8">
        <v>6.8</v>
      </c>
      <c r="P33" s="82">
        <f t="shared" si="1"/>
        <v>0.67999999999999994</v>
      </c>
      <c r="Q33" s="206">
        <v>4.7224750000000002</v>
      </c>
      <c r="R33" s="82">
        <f t="shared" si="2"/>
        <v>-472.2475</v>
      </c>
      <c r="U33" s="102">
        <v>44012</v>
      </c>
      <c r="V33" s="210">
        <v>41</v>
      </c>
      <c r="W33" s="210">
        <v>30</v>
      </c>
      <c r="X33" s="82">
        <v>42</v>
      </c>
      <c r="Y33" s="82">
        <v>31</v>
      </c>
      <c r="AA33" s="10">
        <v>43646</v>
      </c>
      <c r="AB33" s="214">
        <v>6.8</v>
      </c>
      <c r="AC33" s="102">
        <v>44012</v>
      </c>
      <c r="AD33" s="3">
        <v>0</v>
      </c>
      <c r="AK33" s="202">
        <v>3.0357007256539998</v>
      </c>
    </row>
    <row r="34" spans="3:37" x14ac:dyDescent="0.25">
      <c r="C34" s="102">
        <v>43861</v>
      </c>
      <c r="D34" s="210">
        <v>5</v>
      </c>
      <c r="E34" s="210">
        <v>22</v>
      </c>
      <c r="F34" s="200">
        <v>3.3773933919117511</v>
      </c>
      <c r="G34" s="200">
        <v>0</v>
      </c>
      <c r="H34" s="82">
        <f t="shared" si="0"/>
        <v>0</v>
      </c>
      <c r="J34" s="82">
        <v>31</v>
      </c>
      <c r="K34" s="10">
        <v>43647</v>
      </c>
      <c r="L34" s="82">
        <v>0</v>
      </c>
      <c r="M34" s="82">
        <v>3</v>
      </c>
      <c r="N34" s="8">
        <v>0</v>
      </c>
      <c r="O34" s="103">
        <v>1.4</v>
      </c>
      <c r="P34" s="82">
        <f t="shared" si="1"/>
        <v>0.13999999999999999</v>
      </c>
      <c r="Q34" s="206">
        <v>4.7360249999999997</v>
      </c>
      <c r="R34" s="82">
        <f t="shared" si="2"/>
        <v>-473.60249999999996</v>
      </c>
      <c r="U34" s="102">
        <v>44013</v>
      </c>
      <c r="V34" s="204">
        <v>40</v>
      </c>
      <c r="W34" s="204">
        <v>23.5</v>
      </c>
      <c r="X34" s="82">
        <v>41</v>
      </c>
      <c r="Y34" s="82">
        <v>26</v>
      </c>
      <c r="AA34" s="220">
        <v>43647</v>
      </c>
      <c r="AB34" s="103">
        <v>1.4</v>
      </c>
      <c r="AC34" s="102">
        <v>44013</v>
      </c>
      <c r="AD34" s="221">
        <v>21.2</v>
      </c>
      <c r="AK34" s="202">
        <v>3.0134960815361</v>
      </c>
    </row>
    <row r="35" spans="3:37" x14ac:dyDescent="0.25">
      <c r="C35" s="102">
        <v>43862</v>
      </c>
      <c r="D35" s="204">
        <v>4.5</v>
      </c>
      <c r="E35" s="204">
        <v>24</v>
      </c>
      <c r="F35" s="200">
        <v>3.3455860740473398</v>
      </c>
      <c r="G35" s="200">
        <v>0</v>
      </c>
      <c r="H35" s="82">
        <f t="shared" si="0"/>
        <v>0</v>
      </c>
      <c r="J35" s="82">
        <v>32</v>
      </c>
      <c r="K35" s="10">
        <v>43648</v>
      </c>
      <c r="L35" s="82">
        <v>8</v>
      </c>
      <c r="M35" s="82">
        <v>1</v>
      </c>
      <c r="N35" s="8">
        <v>0</v>
      </c>
      <c r="O35" s="103">
        <v>0.2</v>
      </c>
      <c r="P35" s="82">
        <f t="shared" si="1"/>
        <v>0.02</v>
      </c>
      <c r="Q35" s="206">
        <v>4.7366999999999999</v>
      </c>
      <c r="R35" s="82">
        <f t="shared" si="2"/>
        <v>-473.67</v>
      </c>
      <c r="U35" s="102">
        <v>44014</v>
      </c>
      <c r="V35" s="204">
        <v>36</v>
      </c>
      <c r="W35" s="204">
        <v>29.5</v>
      </c>
      <c r="X35" s="82">
        <v>40</v>
      </c>
      <c r="Y35" s="82">
        <v>29</v>
      </c>
      <c r="AA35" s="220">
        <v>43648</v>
      </c>
      <c r="AB35" s="103">
        <v>0.2</v>
      </c>
      <c r="AC35" s="102">
        <v>44014</v>
      </c>
      <c r="AD35" s="222">
        <v>0</v>
      </c>
      <c r="AK35" s="202">
        <v>3.0213985441189002</v>
      </c>
    </row>
    <row r="36" spans="3:37" x14ac:dyDescent="0.25">
      <c r="C36" s="102">
        <v>43863</v>
      </c>
      <c r="D36" s="204">
        <v>4.5</v>
      </c>
      <c r="E36" s="204">
        <v>23</v>
      </c>
      <c r="F36" s="200">
        <v>3.3367493177526111</v>
      </c>
      <c r="G36" s="200">
        <v>0</v>
      </c>
      <c r="H36" s="82">
        <f t="shared" si="0"/>
        <v>0</v>
      </c>
      <c r="J36" s="82">
        <v>33</v>
      </c>
      <c r="K36" s="10">
        <v>43649</v>
      </c>
      <c r="L36" s="82">
        <v>0</v>
      </c>
      <c r="M36" s="82">
        <v>0</v>
      </c>
      <c r="N36" s="8">
        <v>0</v>
      </c>
      <c r="O36" s="103">
        <v>3.8</v>
      </c>
      <c r="P36" s="82">
        <f t="shared" si="1"/>
        <v>0.38</v>
      </c>
      <c r="Q36" s="206">
        <v>4.7411500000000002</v>
      </c>
      <c r="R36" s="82">
        <f t="shared" si="2"/>
        <v>-474.11500000000001</v>
      </c>
      <c r="U36" s="102">
        <v>44015</v>
      </c>
      <c r="V36" s="204">
        <v>41</v>
      </c>
      <c r="W36" s="204">
        <v>32</v>
      </c>
      <c r="X36" s="82">
        <v>39</v>
      </c>
      <c r="Y36" s="82">
        <v>30</v>
      </c>
      <c r="AA36" s="220">
        <v>43649</v>
      </c>
      <c r="AB36" s="223">
        <v>3.8</v>
      </c>
      <c r="AC36" s="102">
        <v>44015</v>
      </c>
      <c r="AD36" s="222">
        <v>0</v>
      </c>
      <c r="AK36" s="202">
        <v>3.0532817226343001</v>
      </c>
    </row>
    <row r="37" spans="3:37" x14ac:dyDescent="0.25">
      <c r="C37" s="102">
        <v>43864</v>
      </c>
      <c r="D37" s="204">
        <v>4</v>
      </c>
      <c r="E37" s="204">
        <v>23</v>
      </c>
      <c r="F37" s="200">
        <v>3.3273666882425275</v>
      </c>
      <c r="G37" s="200">
        <v>0</v>
      </c>
      <c r="H37" s="82">
        <f t="shared" si="0"/>
        <v>0</v>
      </c>
      <c r="J37" s="82">
        <v>34</v>
      </c>
      <c r="K37" s="10">
        <v>43650</v>
      </c>
      <c r="L37" s="82">
        <v>0</v>
      </c>
      <c r="M37" s="82">
        <v>5</v>
      </c>
      <c r="N37" s="8">
        <v>0</v>
      </c>
      <c r="O37" s="103">
        <v>70.400000000000006</v>
      </c>
      <c r="P37" s="82">
        <f t="shared" si="1"/>
        <v>7.0400000000000009</v>
      </c>
      <c r="Q37" s="206">
        <v>4.7448249999999996</v>
      </c>
      <c r="R37" s="82">
        <f t="shared" si="2"/>
        <v>-474.48249999999996</v>
      </c>
      <c r="U37" s="102">
        <v>44016</v>
      </c>
      <c r="V37" s="204">
        <v>31</v>
      </c>
      <c r="W37" s="204">
        <v>25.5</v>
      </c>
      <c r="X37" s="82">
        <v>37</v>
      </c>
      <c r="Y37" s="82">
        <v>27</v>
      </c>
      <c r="AA37" s="220">
        <v>43650</v>
      </c>
      <c r="AB37" s="224">
        <v>70.400000000000006</v>
      </c>
      <c r="AC37" s="102">
        <v>44016</v>
      </c>
      <c r="AD37" s="225">
        <v>50.6</v>
      </c>
      <c r="AK37" s="202">
        <v>3.0713664752318</v>
      </c>
    </row>
    <row r="38" spans="3:37" x14ac:dyDescent="0.25">
      <c r="C38" s="102">
        <v>43865</v>
      </c>
      <c r="D38" s="204">
        <v>5.5</v>
      </c>
      <c r="E38" s="204">
        <v>23.5</v>
      </c>
      <c r="F38" s="200">
        <v>3.2973653897530704</v>
      </c>
      <c r="G38" s="200">
        <v>0</v>
      </c>
      <c r="H38" s="82">
        <f t="shared" si="0"/>
        <v>0</v>
      </c>
      <c r="J38" s="82">
        <v>35</v>
      </c>
      <c r="K38" s="10">
        <v>43651</v>
      </c>
      <c r="L38" s="82">
        <v>2</v>
      </c>
      <c r="M38" s="82">
        <v>8</v>
      </c>
      <c r="N38" s="8">
        <v>75.3</v>
      </c>
      <c r="O38" s="103">
        <v>4.4000000000000004</v>
      </c>
      <c r="P38" s="82">
        <f t="shared" si="1"/>
        <v>0.44000000000000006</v>
      </c>
      <c r="Q38" s="206">
        <v>4.7402499999999996</v>
      </c>
      <c r="R38" s="82">
        <f t="shared" si="2"/>
        <v>-474.02499999999998</v>
      </c>
      <c r="U38" s="102">
        <v>44017</v>
      </c>
      <c r="V38" s="204">
        <v>36.5</v>
      </c>
      <c r="W38" s="204">
        <v>26</v>
      </c>
      <c r="X38" s="82">
        <v>31</v>
      </c>
      <c r="Y38" s="82">
        <v>26</v>
      </c>
      <c r="AA38" s="220">
        <v>43651</v>
      </c>
      <c r="AB38" s="223">
        <v>4.4000000000000004</v>
      </c>
      <c r="AC38" s="102">
        <v>44017</v>
      </c>
      <c r="AD38" s="222">
        <v>0</v>
      </c>
      <c r="AK38" s="202">
        <v>3.1024862841518002</v>
      </c>
    </row>
    <row r="39" spans="3:37" x14ac:dyDescent="0.25">
      <c r="C39" s="102">
        <v>43866</v>
      </c>
      <c r="D39" s="204">
        <v>7.5</v>
      </c>
      <c r="E39" s="204">
        <v>23</v>
      </c>
      <c r="F39" s="200">
        <v>3.2855793087853216</v>
      </c>
      <c r="G39" s="200">
        <v>0</v>
      </c>
      <c r="H39" s="82">
        <f t="shared" si="0"/>
        <v>0</v>
      </c>
      <c r="J39" s="82">
        <v>36</v>
      </c>
      <c r="K39" s="10">
        <v>43652</v>
      </c>
      <c r="L39" s="82">
        <v>0</v>
      </c>
      <c r="M39" s="82">
        <v>0</v>
      </c>
      <c r="N39" s="8">
        <v>2.6</v>
      </c>
      <c r="O39" s="103">
        <v>40.200000000000003</v>
      </c>
      <c r="P39" s="82">
        <f t="shared" si="1"/>
        <v>4.0200000000000005</v>
      </c>
      <c r="Q39" s="206">
        <v>4.7348249999999998</v>
      </c>
      <c r="R39" s="82">
        <f t="shared" si="2"/>
        <v>-473.48249999999996</v>
      </c>
      <c r="U39" s="102">
        <v>44018</v>
      </c>
      <c r="V39" s="210">
        <v>35</v>
      </c>
      <c r="W39" s="210">
        <v>28</v>
      </c>
      <c r="X39" s="82">
        <v>31</v>
      </c>
      <c r="Y39" s="82">
        <v>24</v>
      </c>
      <c r="AA39" s="220">
        <v>43652</v>
      </c>
      <c r="AB39" s="226">
        <v>40.200000000000003</v>
      </c>
      <c r="AC39" s="102">
        <v>44018</v>
      </c>
      <c r="AD39" s="222">
        <v>0</v>
      </c>
      <c r="AK39" s="202">
        <v>3.1101731329239999</v>
      </c>
    </row>
    <row r="40" spans="3:37" x14ac:dyDescent="0.25">
      <c r="C40" s="102">
        <v>43867</v>
      </c>
      <c r="D40" s="210">
        <v>6</v>
      </c>
      <c r="E40" s="210">
        <v>24</v>
      </c>
      <c r="F40" s="200">
        <v>3.2325772948345879</v>
      </c>
      <c r="G40" s="200">
        <v>0</v>
      </c>
      <c r="H40" s="82">
        <f t="shared" si="0"/>
        <v>0</v>
      </c>
      <c r="J40" s="82">
        <v>37</v>
      </c>
      <c r="K40" s="10">
        <v>43653</v>
      </c>
      <c r="L40" s="82">
        <v>31</v>
      </c>
      <c r="M40" s="82">
        <v>13</v>
      </c>
      <c r="N40" s="8">
        <v>46.8</v>
      </c>
      <c r="O40" s="103">
        <v>10.199999999999999</v>
      </c>
      <c r="P40" s="82">
        <f t="shared" si="1"/>
        <v>1.02</v>
      </c>
      <c r="Q40" s="206">
        <v>4.7285000000000004</v>
      </c>
      <c r="R40" s="82">
        <f t="shared" si="2"/>
        <v>-472.85</v>
      </c>
      <c r="U40" s="102">
        <v>44019</v>
      </c>
      <c r="V40" s="210">
        <v>33</v>
      </c>
      <c r="W40" s="210">
        <v>29</v>
      </c>
      <c r="X40" s="82">
        <v>39</v>
      </c>
      <c r="Y40" s="82">
        <v>24</v>
      </c>
      <c r="AA40" s="220">
        <v>43653</v>
      </c>
      <c r="AB40" s="227">
        <v>10.199999999999999</v>
      </c>
      <c r="AC40" s="102">
        <v>44019</v>
      </c>
      <c r="AD40" s="228">
        <v>4</v>
      </c>
      <c r="AK40" s="202">
        <v>3.058832288739</v>
      </c>
    </row>
    <row r="41" spans="3:37" x14ac:dyDescent="0.25">
      <c r="C41" s="102">
        <v>43868</v>
      </c>
      <c r="D41" s="210">
        <v>4</v>
      </c>
      <c r="E41" s="210">
        <v>23</v>
      </c>
      <c r="F41" s="200">
        <v>3.2358194873732327</v>
      </c>
      <c r="G41" s="200">
        <v>0</v>
      </c>
      <c r="H41" s="82">
        <f t="shared" si="0"/>
        <v>0</v>
      </c>
      <c r="J41" s="82">
        <v>38</v>
      </c>
      <c r="K41" s="10">
        <v>43654</v>
      </c>
      <c r="L41" s="82">
        <v>17</v>
      </c>
      <c r="M41" s="82">
        <v>1</v>
      </c>
      <c r="N41" s="8">
        <v>0</v>
      </c>
      <c r="O41" s="103">
        <v>0</v>
      </c>
      <c r="P41" s="82">
        <f t="shared" si="1"/>
        <v>0</v>
      </c>
      <c r="Q41" s="206">
        <v>4.7048749999999995</v>
      </c>
      <c r="R41" s="82">
        <f t="shared" si="2"/>
        <v>-470.48749999999995</v>
      </c>
      <c r="U41" s="102">
        <v>44020</v>
      </c>
      <c r="V41" s="210">
        <v>36</v>
      </c>
      <c r="W41" s="210">
        <v>28</v>
      </c>
      <c r="X41" s="82">
        <v>37</v>
      </c>
      <c r="Y41" s="82">
        <v>26</v>
      </c>
      <c r="AA41" s="220">
        <v>43654</v>
      </c>
      <c r="AB41" s="103">
        <v>0</v>
      </c>
      <c r="AC41" s="102">
        <v>44020</v>
      </c>
      <c r="AD41" s="222">
        <v>0</v>
      </c>
      <c r="AK41" s="202">
        <v>2.9928803254347001</v>
      </c>
    </row>
    <row r="42" spans="3:37" x14ac:dyDescent="0.25">
      <c r="C42" s="102">
        <v>43869</v>
      </c>
      <c r="D42" s="210">
        <v>5</v>
      </c>
      <c r="E42" s="210">
        <v>22</v>
      </c>
      <c r="F42" s="200">
        <v>3.2730610156034672</v>
      </c>
      <c r="G42" s="200">
        <v>0</v>
      </c>
      <c r="H42" s="82">
        <f t="shared" si="0"/>
        <v>0</v>
      </c>
      <c r="J42" s="82">
        <v>39</v>
      </c>
      <c r="K42" s="10">
        <v>43655</v>
      </c>
      <c r="L42" s="82">
        <v>0</v>
      </c>
      <c r="M42" s="82">
        <v>0</v>
      </c>
      <c r="N42" s="8">
        <v>0</v>
      </c>
      <c r="O42" s="103">
        <v>0</v>
      </c>
      <c r="P42" s="82">
        <f t="shared" si="1"/>
        <v>0</v>
      </c>
      <c r="Q42" s="206">
        <v>4.6709750000000003</v>
      </c>
      <c r="R42" s="82">
        <f t="shared" si="2"/>
        <v>-467.09750000000003</v>
      </c>
      <c r="U42" s="102">
        <v>44021</v>
      </c>
      <c r="V42" s="210">
        <v>31</v>
      </c>
      <c r="W42" s="210">
        <v>24</v>
      </c>
      <c r="X42" s="82">
        <v>33</v>
      </c>
      <c r="Y42" s="82">
        <v>26</v>
      </c>
      <c r="AA42" s="220">
        <v>43655</v>
      </c>
      <c r="AB42" s="103">
        <v>0</v>
      </c>
      <c r="AC42" s="102">
        <v>44021</v>
      </c>
      <c r="AD42" s="221">
        <v>37.200000000000003</v>
      </c>
      <c r="AK42" s="202">
        <v>2.9330439610935999</v>
      </c>
    </row>
    <row r="43" spans="3:37" x14ac:dyDescent="0.25">
      <c r="C43" s="102">
        <v>43870</v>
      </c>
      <c r="D43" s="210">
        <v>4.5</v>
      </c>
      <c r="E43" s="210">
        <v>24</v>
      </c>
      <c r="F43" s="200">
        <v>3.2658515178571514</v>
      </c>
      <c r="G43" s="200">
        <v>0</v>
      </c>
      <c r="H43" s="82">
        <f t="shared" si="0"/>
        <v>0</v>
      </c>
      <c r="J43" s="82">
        <v>40</v>
      </c>
      <c r="K43" s="10">
        <v>43656</v>
      </c>
      <c r="L43" s="82">
        <v>0</v>
      </c>
      <c r="M43" s="82">
        <v>0</v>
      </c>
      <c r="N43" s="8">
        <v>0</v>
      </c>
      <c r="O43" s="103">
        <v>0</v>
      </c>
      <c r="P43" s="82">
        <f t="shared" si="1"/>
        <v>0</v>
      </c>
      <c r="Q43" s="206">
        <v>4.6405750000000001</v>
      </c>
      <c r="R43" s="82">
        <f t="shared" si="2"/>
        <v>-464.0575</v>
      </c>
      <c r="U43" s="102">
        <v>44022</v>
      </c>
      <c r="V43" s="210">
        <v>34</v>
      </c>
      <c r="W43" s="210">
        <v>29</v>
      </c>
      <c r="X43" s="82">
        <v>38</v>
      </c>
      <c r="Y43" s="82">
        <v>28</v>
      </c>
      <c r="AA43" s="220">
        <v>43656</v>
      </c>
      <c r="AB43" s="103">
        <v>0</v>
      </c>
      <c r="AC43" s="102">
        <v>44022</v>
      </c>
      <c r="AD43" s="222">
        <v>0</v>
      </c>
      <c r="AK43" s="202">
        <v>2.8832112361064</v>
      </c>
    </row>
    <row r="44" spans="3:37" x14ac:dyDescent="0.25">
      <c r="C44" s="102">
        <v>43871</v>
      </c>
      <c r="D44" s="210">
        <v>4</v>
      </c>
      <c r="E44" s="210">
        <v>24</v>
      </c>
      <c r="F44" s="200">
        <v>3.3344011451213933</v>
      </c>
      <c r="G44" s="200">
        <v>0</v>
      </c>
      <c r="H44" s="82">
        <f t="shared" si="0"/>
        <v>0</v>
      </c>
      <c r="J44" s="82">
        <v>41</v>
      </c>
      <c r="K44" s="10">
        <v>43657</v>
      </c>
      <c r="L44" s="82">
        <v>0</v>
      </c>
      <c r="M44" s="82">
        <v>0</v>
      </c>
      <c r="N44" s="8">
        <v>0</v>
      </c>
      <c r="O44" s="103">
        <v>0</v>
      </c>
      <c r="P44" s="82">
        <f t="shared" si="1"/>
        <v>0</v>
      </c>
      <c r="Q44" s="206">
        <v>4.6158999999999999</v>
      </c>
      <c r="R44" s="82">
        <f t="shared" si="2"/>
        <v>-461.59</v>
      </c>
      <c r="U44" s="102">
        <v>44023</v>
      </c>
      <c r="V44" s="213">
        <v>36</v>
      </c>
      <c r="W44" s="213">
        <v>29.5</v>
      </c>
      <c r="X44" s="82">
        <v>38</v>
      </c>
      <c r="Y44" s="82">
        <v>29</v>
      </c>
      <c r="AA44" s="220">
        <v>43657</v>
      </c>
      <c r="AB44" s="103">
        <v>0</v>
      </c>
      <c r="AC44" s="102">
        <v>44023</v>
      </c>
      <c r="AD44" s="222">
        <v>0</v>
      </c>
      <c r="AK44" s="202">
        <v>2.8362621140524</v>
      </c>
    </row>
    <row r="45" spans="3:37" x14ac:dyDescent="0.25">
      <c r="C45" s="102">
        <v>43872</v>
      </c>
      <c r="D45" s="212">
        <v>4.5</v>
      </c>
      <c r="E45" s="212">
        <v>24</v>
      </c>
      <c r="F45" s="200">
        <v>3.2141274359663443</v>
      </c>
      <c r="G45" s="200">
        <v>0</v>
      </c>
      <c r="H45" s="82">
        <f t="shared" si="0"/>
        <v>0</v>
      </c>
      <c r="J45" s="82">
        <v>42</v>
      </c>
      <c r="K45" s="10">
        <v>43658</v>
      </c>
      <c r="L45" s="82">
        <v>0</v>
      </c>
      <c r="M45" s="82">
        <v>0</v>
      </c>
      <c r="N45" s="8">
        <v>0</v>
      </c>
      <c r="O45" s="103">
        <v>0</v>
      </c>
      <c r="P45" s="82">
        <f t="shared" si="1"/>
        <v>0</v>
      </c>
      <c r="Q45" s="206">
        <v>4.599475</v>
      </c>
      <c r="R45" s="82">
        <f t="shared" si="2"/>
        <v>-459.94749999999999</v>
      </c>
      <c r="S45" s="202"/>
      <c r="T45" s="202"/>
      <c r="U45" s="102">
        <v>44024</v>
      </c>
      <c r="V45" s="213">
        <v>38</v>
      </c>
      <c r="W45" s="213">
        <v>27</v>
      </c>
      <c r="X45" s="82">
        <v>37</v>
      </c>
      <c r="Y45" s="82">
        <v>28</v>
      </c>
      <c r="AA45" s="220">
        <v>43658</v>
      </c>
      <c r="AB45" s="103">
        <v>0</v>
      </c>
      <c r="AC45" s="102">
        <v>44024</v>
      </c>
      <c r="AD45" s="222">
        <v>0</v>
      </c>
      <c r="AK45" s="202">
        <v>2.8068943040195999</v>
      </c>
    </row>
    <row r="46" spans="3:37" x14ac:dyDescent="0.25">
      <c r="C46" s="102">
        <v>43873</v>
      </c>
      <c r="D46" s="212">
        <v>7</v>
      </c>
      <c r="E46" s="212">
        <v>27</v>
      </c>
      <c r="F46" s="200">
        <v>3.2160861917224297</v>
      </c>
      <c r="G46" s="200">
        <v>0</v>
      </c>
      <c r="H46" s="82">
        <f t="shared" si="0"/>
        <v>0</v>
      </c>
      <c r="J46" s="82">
        <v>43</v>
      </c>
      <c r="K46" s="10">
        <v>43659</v>
      </c>
      <c r="L46" s="82">
        <v>0</v>
      </c>
      <c r="M46" s="82">
        <v>0</v>
      </c>
      <c r="N46" s="8">
        <v>0</v>
      </c>
      <c r="O46" s="103">
        <v>0</v>
      </c>
      <c r="P46" s="82">
        <f t="shared" si="1"/>
        <v>0</v>
      </c>
      <c r="Q46" s="206">
        <v>4.5741750000000003</v>
      </c>
      <c r="R46" s="82">
        <f t="shared" si="2"/>
        <v>-457.41750000000002</v>
      </c>
      <c r="S46" s="229"/>
      <c r="T46" s="229"/>
      <c r="U46" s="102">
        <v>44025</v>
      </c>
      <c r="V46" s="213">
        <v>33</v>
      </c>
      <c r="W46" s="213">
        <v>26</v>
      </c>
      <c r="X46" s="82">
        <v>38</v>
      </c>
      <c r="Y46" s="82">
        <v>28</v>
      </c>
      <c r="AA46" s="220">
        <v>43659</v>
      </c>
      <c r="AB46" s="103">
        <v>0</v>
      </c>
      <c r="AC46" s="102">
        <v>44025</v>
      </c>
      <c r="AD46" s="221">
        <v>30.6</v>
      </c>
      <c r="AK46" s="202">
        <v>2.8094175470093998</v>
      </c>
    </row>
    <row r="47" spans="3:37" x14ac:dyDescent="0.25">
      <c r="C47" s="102">
        <v>43874</v>
      </c>
      <c r="D47" s="212">
        <v>9</v>
      </c>
      <c r="E47" s="212">
        <v>20</v>
      </c>
      <c r="F47" s="200">
        <v>3.2386796775781193</v>
      </c>
      <c r="G47" s="200">
        <v>0</v>
      </c>
      <c r="H47" s="82">
        <f t="shared" si="0"/>
        <v>0</v>
      </c>
      <c r="J47" s="82">
        <v>44</v>
      </c>
      <c r="K47" s="10">
        <v>43660</v>
      </c>
      <c r="L47" s="82">
        <v>0</v>
      </c>
      <c r="M47" s="82">
        <v>0</v>
      </c>
      <c r="N47" s="8">
        <v>0</v>
      </c>
      <c r="O47" s="103">
        <v>0</v>
      </c>
      <c r="P47" s="82">
        <f t="shared" si="1"/>
        <v>0</v>
      </c>
      <c r="Q47" s="206">
        <v>4.5433000000000003</v>
      </c>
      <c r="R47" s="82">
        <f t="shared" si="2"/>
        <v>-454.33000000000004</v>
      </c>
      <c r="S47" s="229"/>
      <c r="T47" s="229"/>
      <c r="U47" s="102">
        <v>44026</v>
      </c>
      <c r="V47" s="213">
        <v>34</v>
      </c>
      <c r="W47" s="213">
        <v>25</v>
      </c>
      <c r="X47" s="82">
        <v>37</v>
      </c>
      <c r="Y47" s="82">
        <v>28</v>
      </c>
      <c r="AA47" s="220">
        <v>43660</v>
      </c>
      <c r="AB47" s="103">
        <v>0</v>
      </c>
      <c r="AC47" s="102">
        <v>44026</v>
      </c>
      <c r="AD47" s="230">
        <v>15.6</v>
      </c>
      <c r="AK47" s="202">
        <v>2.8051759153820002</v>
      </c>
    </row>
    <row r="48" spans="3:37" x14ac:dyDescent="0.25">
      <c r="C48" s="102">
        <v>43875</v>
      </c>
      <c r="D48" s="212">
        <v>11</v>
      </c>
      <c r="E48" s="212">
        <v>27</v>
      </c>
      <c r="F48" s="200">
        <v>3.3014796518327296</v>
      </c>
      <c r="G48" s="200">
        <v>0</v>
      </c>
      <c r="H48" s="82">
        <f t="shared" si="0"/>
        <v>0</v>
      </c>
      <c r="J48" s="82">
        <v>45</v>
      </c>
      <c r="K48" s="10">
        <v>43661</v>
      </c>
      <c r="L48" s="82">
        <v>0</v>
      </c>
      <c r="M48" s="82">
        <v>0</v>
      </c>
      <c r="N48" s="8">
        <v>0</v>
      </c>
      <c r="O48" s="103">
        <v>2</v>
      </c>
      <c r="P48" s="82">
        <f t="shared" si="1"/>
        <v>0.2</v>
      </c>
      <c r="Q48" s="206">
        <v>4.5179749999999999</v>
      </c>
      <c r="R48" s="82">
        <f t="shared" si="2"/>
        <v>-451.79750000000001</v>
      </c>
      <c r="S48" s="202"/>
      <c r="T48" s="202"/>
      <c r="U48" s="102">
        <v>44027</v>
      </c>
      <c r="V48" s="213">
        <v>33</v>
      </c>
      <c r="W48" s="213">
        <v>27</v>
      </c>
      <c r="X48" s="82">
        <v>36</v>
      </c>
      <c r="Y48" s="82">
        <v>29</v>
      </c>
      <c r="AA48" s="220">
        <v>43661</v>
      </c>
      <c r="AB48" s="103">
        <v>2</v>
      </c>
      <c r="AC48" s="102">
        <v>44027</v>
      </c>
      <c r="AD48" s="222">
        <v>0</v>
      </c>
      <c r="AK48" s="202">
        <v>2.8116082708287999</v>
      </c>
    </row>
    <row r="49" spans="3:37" x14ac:dyDescent="0.25">
      <c r="C49" s="102">
        <v>43876</v>
      </c>
      <c r="D49" s="212">
        <v>9</v>
      </c>
      <c r="E49" s="212">
        <v>27</v>
      </c>
      <c r="F49" s="200">
        <v>3.3786797238500501</v>
      </c>
      <c r="G49" s="200">
        <v>0</v>
      </c>
      <c r="H49" s="82">
        <f t="shared" si="0"/>
        <v>0</v>
      </c>
      <c r="J49" s="82">
        <v>46</v>
      </c>
      <c r="K49" s="10">
        <v>43662</v>
      </c>
      <c r="L49" s="82">
        <v>0</v>
      </c>
      <c r="M49" s="82">
        <v>0</v>
      </c>
      <c r="N49" s="8">
        <v>0</v>
      </c>
      <c r="O49" s="103">
        <v>0</v>
      </c>
      <c r="P49" s="82">
        <f t="shared" si="1"/>
        <v>0</v>
      </c>
      <c r="Q49" s="206">
        <v>4.5147500000000003</v>
      </c>
      <c r="R49" s="82">
        <f t="shared" si="2"/>
        <v>-451.47500000000002</v>
      </c>
      <c r="S49" s="202"/>
      <c r="T49" s="202"/>
      <c r="U49" s="102">
        <v>44028</v>
      </c>
      <c r="V49" s="215">
        <v>39</v>
      </c>
      <c r="W49" s="215">
        <v>27</v>
      </c>
      <c r="X49" s="82">
        <v>35</v>
      </c>
      <c r="Y49" s="82">
        <v>29</v>
      </c>
      <c r="AA49" s="220">
        <v>43662</v>
      </c>
      <c r="AB49" s="103">
        <v>0</v>
      </c>
      <c r="AC49" s="102">
        <v>44028</v>
      </c>
      <c r="AD49" s="222">
        <v>0</v>
      </c>
      <c r="AK49" s="202">
        <v>2.8327057726421998</v>
      </c>
    </row>
    <row r="50" spans="3:37" x14ac:dyDescent="0.25">
      <c r="C50" s="102">
        <v>43877</v>
      </c>
      <c r="D50" s="212">
        <v>8</v>
      </c>
      <c r="E50" s="212">
        <v>28</v>
      </c>
      <c r="F50" s="200">
        <v>3.6958792219332204</v>
      </c>
      <c r="G50" s="200">
        <v>0</v>
      </c>
      <c r="H50" s="82">
        <f t="shared" si="0"/>
        <v>0</v>
      </c>
      <c r="J50" s="82">
        <v>47</v>
      </c>
      <c r="K50" s="10">
        <v>43663</v>
      </c>
      <c r="L50" s="82">
        <v>0</v>
      </c>
      <c r="M50" s="82">
        <v>0</v>
      </c>
      <c r="N50" s="8">
        <v>0</v>
      </c>
      <c r="O50" s="103">
        <v>0</v>
      </c>
      <c r="P50" s="82">
        <f t="shared" si="1"/>
        <v>0</v>
      </c>
      <c r="Q50" s="206">
        <v>4.4983250000000004</v>
      </c>
      <c r="R50" s="82">
        <f t="shared" si="2"/>
        <v>-449.83250000000004</v>
      </c>
      <c r="S50" s="202"/>
      <c r="T50" s="202"/>
      <c r="U50" s="102">
        <v>44029</v>
      </c>
      <c r="V50" s="215">
        <v>33</v>
      </c>
      <c r="W50" s="215">
        <v>26</v>
      </c>
      <c r="X50" s="82">
        <v>37</v>
      </c>
      <c r="Y50" s="82">
        <v>28</v>
      </c>
      <c r="AA50" s="220">
        <v>43663</v>
      </c>
      <c r="AB50" s="103">
        <v>0</v>
      </c>
      <c r="AC50" s="102">
        <v>44029</v>
      </c>
      <c r="AD50" s="230">
        <v>19.399999999999999</v>
      </c>
      <c r="AK50" s="202">
        <v>2.8362650269548002</v>
      </c>
    </row>
    <row r="51" spans="3:37" x14ac:dyDescent="0.25">
      <c r="C51" s="102">
        <v>43878</v>
      </c>
      <c r="D51" s="216">
        <v>9</v>
      </c>
      <c r="E51" s="216">
        <v>31</v>
      </c>
      <c r="F51" s="200">
        <v>3.8485700874434041</v>
      </c>
      <c r="G51" s="200">
        <v>0</v>
      </c>
      <c r="H51" s="82">
        <f t="shared" si="0"/>
        <v>0</v>
      </c>
      <c r="J51" s="82">
        <v>48</v>
      </c>
      <c r="K51" s="10">
        <v>43664</v>
      </c>
      <c r="L51" s="82">
        <v>0</v>
      </c>
      <c r="M51" s="82">
        <v>0</v>
      </c>
      <c r="N51" s="8">
        <v>0</v>
      </c>
      <c r="O51" s="103">
        <v>0.4</v>
      </c>
      <c r="P51" s="82">
        <f t="shared" si="1"/>
        <v>0.04</v>
      </c>
      <c r="Q51" s="206">
        <v>4.4833500000000006</v>
      </c>
      <c r="R51" s="82">
        <f t="shared" si="2"/>
        <v>-448.33500000000004</v>
      </c>
      <c r="S51" s="202"/>
      <c r="T51" s="202"/>
      <c r="U51" s="102">
        <v>44030</v>
      </c>
      <c r="V51" s="215">
        <v>36</v>
      </c>
      <c r="W51" s="215">
        <v>28.5</v>
      </c>
      <c r="X51" s="82">
        <v>36</v>
      </c>
      <c r="Y51" s="82">
        <v>26</v>
      </c>
      <c r="AA51" s="220">
        <v>43664</v>
      </c>
      <c r="AB51" s="103">
        <v>0.4</v>
      </c>
      <c r="AC51" s="102">
        <v>44030</v>
      </c>
      <c r="AD51" s="222">
        <v>0</v>
      </c>
      <c r="AK51" s="202">
        <v>2.8542515728020001</v>
      </c>
    </row>
    <row r="52" spans="3:37" x14ac:dyDescent="0.25">
      <c r="C52" s="102">
        <v>43879</v>
      </c>
      <c r="D52" s="216">
        <v>9</v>
      </c>
      <c r="E52" s="216">
        <v>31.5</v>
      </c>
      <c r="F52" s="200">
        <v>3.9504953026297649</v>
      </c>
      <c r="G52" s="200">
        <v>0</v>
      </c>
      <c r="H52" s="82">
        <f t="shared" si="0"/>
        <v>0</v>
      </c>
      <c r="J52" s="82">
        <v>49</v>
      </c>
      <c r="K52" s="10">
        <v>43665</v>
      </c>
      <c r="L52" s="82">
        <v>5</v>
      </c>
      <c r="M52" s="82">
        <v>11</v>
      </c>
      <c r="N52" s="8">
        <v>2.1</v>
      </c>
      <c r="O52" s="103">
        <v>2.8</v>
      </c>
      <c r="P52" s="82">
        <f t="shared" si="1"/>
        <v>0.27999999999999997</v>
      </c>
      <c r="Q52" s="206">
        <v>4.4738000000000007</v>
      </c>
      <c r="R52" s="82">
        <f t="shared" si="2"/>
        <v>-447.38000000000005</v>
      </c>
      <c r="S52" s="202"/>
      <c r="T52" s="202"/>
      <c r="U52" s="102">
        <v>44031</v>
      </c>
      <c r="V52" s="215">
        <v>37.5</v>
      </c>
      <c r="W52" s="215">
        <v>29.5</v>
      </c>
      <c r="X52" s="82">
        <v>36</v>
      </c>
      <c r="Y52" s="82">
        <v>26</v>
      </c>
      <c r="AA52" s="220">
        <v>43665</v>
      </c>
      <c r="AB52" s="223">
        <v>2.8</v>
      </c>
      <c r="AC52" s="102">
        <v>44031</v>
      </c>
      <c r="AD52" s="222">
        <v>0</v>
      </c>
      <c r="AK52" s="202">
        <v>2.8882341708502</v>
      </c>
    </row>
    <row r="53" spans="3:37" x14ac:dyDescent="0.25">
      <c r="C53" s="102">
        <v>43880</v>
      </c>
      <c r="D53" s="216">
        <v>8.5</v>
      </c>
      <c r="E53" s="216">
        <v>32</v>
      </c>
      <c r="F53" s="200">
        <v>3.7526732426617251</v>
      </c>
      <c r="G53" s="200">
        <v>0</v>
      </c>
      <c r="H53" s="82">
        <f t="shared" si="0"/>
        <v>0</v>
      </c>
      <c r="J53" s="82">
        <v>50</v>
      </c>
      <c r="K53" s="10">
        <v>43666</v>
      </c>
      <c r="L53" s="82">
        <v>0</v>
      </c>
      <c r="M53" s="82">
        <v>7</v>
      </c>
      <c r="N53" s="8">
        <v>0</v>
      </c>
      <c r="O53" s="103">
        <v>0</v>
      </c>
      <c r="P53" s="82">
        <f t="shared" si="1"/>
        <v>0</v>
      </c>
      <c r="Q53" s="206">
        <v>4.4579750000000002</v>
      </c>
      <c r="R53" s="82">
        <f t="shared" si="2"/>
        <v>-445.79750000000001</v>
      </c>
      <c r="S53" s="202"/>
      <c r="T53" s="202"/>
      <c r="U53" s="102">
        <v>44032</v>
      </c>
      <c r="V53" s="215">
        <v>35</v>
      </c>
      <c r="W53" s="215">
        <v>28</v>
      </c>
      <c r="X53" s="82">
        <v>37</v>
      </c>
      <c r="Y53" s="82">
        <v>27</v>
      </c>
      <c r="AA53" s="220">
        <v>43666</v>
      </c>
      <c r="AB53" s="103">
        <v>0</v>
      </c>
      <c r="AC53" s="102">
        <v>44032</v>
      </c>
      <c r="AD53" s="228">
        <v>3</v>
      </c>
      <c r="AK53" s="202">
        <v>2.9010902670896002</v>
      </c>
    </row>
    <row r="54" spans="3:37" x14ac:dyDescent="0.25">
      <c r="C54" s="102">
        <v>43881</v>
      </c>
      <c r="D54" s="216">
        <v>12</v>
      </c>
      <c r="E54" s="216">
        <v>32</v>
      </c>
      <c r="F54" s="200">
        <v>3.5569270786467131</v>
      </c>
      <c r="G54" s="200">
        <v>0</v>
      </c>
      <c r="H54" s="82">
        <f t="shared" si="0"/>
        <v>0</v>
      </c>
      <c r="J54" s="82">
        <v>51</v>
      </c>
      <c r="K54" s="10">
        <v>43667</v>
      </c>
      <c r="L54" s="82">
        <v>0</v>
      </c>
      <c r="M54" s="82">
        <v>0</v>
      </c>
      <c r="N54" s="8">
        <v>0</v>
      </c>
      <c r="O54" s="103">
        <v>0.2</v>
      </c>
      <c r="P54" s="82">
        <f t="shared" si="1"/>
        <v>0.02</v>
      </c>
      <c r="Q54" s="206">
        <v>4.4438999999999993</v>
      </c>
      <c r="R54" s="82">
        <f t="shared" si="2"/>
        <v>-444.38999999999993</v>
      </c>
      <c r="S54" s="202"/>
      <c r="T54" s="202"/>
      <c r="U54" s="102">
        <v>44033</v>
      </c>
      <c r="V54" s="215">
        <v>37</v>
      </c>
      <c r="W54" s="215">
        <v>28</v>
      </c>
      <c r="X54" s="82">
        <v>38</v>
      </c>
      <c r="Y54" s="82">
        <v>28</v>
      </c>
      <c r="AA54" s="220">
        <v>43667</v>
      </c>
      <c r="AB54" s="103">
        <v>0.2</v>
      </c>
      <c r="AC54" s="102">
        <v>44033</v>
      </c>
      <c r="AD54" s="222">
        <v>0</v>
      </c>
      <c r="AK54" s="202">
        <v>2.8824914644298998</v>
      </c>
    </row>
    <row r="55" spans="3:37" x14ac:dyDescent="0.25">
      <c r="C55" s="102">
        <v>43882</v>
      </c>
      <c r="D55" s="216">
        <v>11.5</v>
      </c>
      <c r="E55" s="216">
        <v>23</v>
      </c>
      <c r="F55" s="200">
        <v>3.269159739907936</v>
      </c>
      <c r="G55" s="200">
        <v>0</v>
      </c>
      <c r="H55" s="82">
        <f t="shared" si="0"/>
        <v>0</v>
      </c>
      <c r="J55" s="82">
        <v>52</v>
      </c>
      <c r="K55" s="10">
        <v>43668</v>
      </c>
      <c r="L55" s="82">
        <v>0</v>
      </c>
      <c r="M55" s="82">
        <v>2</v>
      </c>
      <c r="N55" s="8">
        <v>0</v>
      </c>
      <c r="O55" s="103">
        <v>48.6</v>
      </c>
      <c r="P55" s="82">
        <f t="shared" si="1"/>
        <v>4.8600000000000003</v>
      </c>
      <c r="Q55" s="206">
        <v>4.4302000000000001</v>
      </c>
      <c r="R55" s="82">
        <f t="shared" si="2"/>
        <v>-443.02000000000004</v>
      </c>
      <c r="S55" s="202"/>
      <c r="T55" s="202"/>
      <c r="U55" s="102">
        <v>44034</v>
      </c>
      <c r="V55" s="218">
        <v>34</v>
      </c>
      <c r="W55" s="218">
        <v>24.5</v>
      </c>
      <c r="X55" s="82">
        <v>38</v>
      </c>
      <c r="Y55" s="82">
        <v>28</v>
      </c>
      <c r="AA55" s="220">
        <v>43668</v>
      </c>
      <c r="AB55" s="226">
        <v>48.6</v>
      </c>
      <c r="AC55" s="102">
        <v>44034</v>
      </c>
      <c r="AD55" s="222">
        <v>0</v>
      </c>
      <c r="AK55" s="202">
        <v>2.8885849372341998</v>
      </c>
    </row>
    <row r="56" spans="3:37" x14ac:dyDescent="0.25">
      <c r="C56" s="102">
        <v>43883</v>
      </c>
      <c r="D56" s="213">
        <v>10</v>
      </c>
      <c r="E56" s="213">
        <v>25</v>
      </c>
      <c r="F56" s="200">
        <v>2.9873724728486915</v>
      </c>
      <c r="G56" s="200">
        <v>0</v>
      </c>
      <c r="H56" s="82">
        <f t="shared" si="0"/>
        <v>0</v>
      </c>
      <c r="J56" s="82">
        <v>53</v>
      </c>
      <c r="K56" s="10">
        <v>43669</v>
      </c>
      <c r="L56" s="82">
        <v>11</v>
      </c>
      <c r="M56" s="82">
        <v>7</v>
      </c>
      <c r="N56" s="8">
        <v>44.6</v>
      </c>
      <c r="O56" s="103">
        <v>0</v>
      </c>
      <c r="P56" s="82">
        <f t="shared" si="1"/>
        <v>0</v>
      </c>
      <c r="Q56" s="206">
        <v>4.4124500000000006</v>
      </c>
      <c r="R56" s="82">
        <f t="shared" si="2"/>
        <v>-441.24500000000006</v>
      </c>
      <c r="S56" s="202"/>
      <c r="T56" s="202"/>
      <c r="U56" s="102">
        <v>44035</v>
      </c>
      <c r="V56" s="218">
        <v>32.5</v>
      </c>
      <c r="W56" s="218">
        <v>28</v>
      </c>
      <c r="X56" s="82">
        <v>39</v>
      </c>
      <c r="Y56" s="82">
        <v>27</v>
      </c>
      <c r="AA56" s="220">
        <v>43669</v>
      </c>
      <c r="AB56" s="103">
        <v>0</v>
      </c>
      <c r="AC56" s="102">
        <v>44035</v>
      </c>
      <c r="AD56" s="222">
        <v>0</v>
      </c>
      <c r="AK56" s="202">
        <v>2.8586057504268001</v>
      </c>
    </row>
    <row r="57" spans="3:37" x14ac:dyDescent="0.25">
      <c r="C57" s="102">
        <v>43884</v>
      </c>
      <c r="D57" s="213">
        <v>11.5</v>
      </c>
      <c r="E57" s="213">
        <v>23</v>
      </c>
      <c r="F57" s="200">
        <v>2.8597213737383607</v>
      </c>
      <c r="G57" s="200">
        <v>0</v>
      </c>
      <c r="H57" s="82">
        <f t="shared" si="0"/>
        <v>0</v>
      </c>
      <c r="J57" s="82">
        <v>54</v>
      </c>
      <c r="K57" s="10">
        <v>43670</v>
      </c>
      <c r="L57" s="82">
        <v>0</v>
      </c>
      <c r="M57" s="82">
        <v>0</v>
      </c>
      <c r="N57" s="8">
        <v>0</v>
      </c>
      <c r="O57" s="103">
        <v>56</v>
      </c>
      <c r="P57" s="82">
        <f t="shared" si="1"/>
        <v>5.6</v>
      </c>
      <c r="Q57" s="206">
        <v>4.3847249999999995</v>
      </c>
      <c r="R57" s="82">
        <f t="shared" si="2"/>
        <v>-438.47249999999997</v>
      </c>
      <c r="S57" s="202"/>
      <c r="T57" s="202"/>
      <c r="U57" s="102">
        <v>44036</v>
      </c>
      <c r="V57" s="218">
        <v>32</v>
      </c>
      <c r="W57" s="218">
        <v>23</v>
      </c>
      <c r="X57" s="82">
        <v>40</v>
      </c>
      <c r="Y57" s="82">
        <v>24</v>
      </c>
      <c r="AA57" s="220">
        <v>43670</v>
      </c>
      <c r="AB57" s="224">
        <v>56</v>
      </c>
      <c r="AC57" s="102">
        <v>44036</v>
      </c>
      <c r="AD57" s="221">
        <v>43.5</v>
      </c>
      <c r="AK57" s="202">
        <v>2.8231804850768998</v>
      </c>
    </row>
    <row r="58" spans="3:37" x14ac:dyDescent="0.25">
      <c r="C58" s="102">
        <v>43885</v>
      </c>
      <c r="D58" s="213">
        <v>12</v>
      </c>
      <c r="E58" s="213">
        <v>24</v>
      </c>
      <c r="F58" s="200">
        <v>2.9974848414075108</v>
      </c>
      <c r="G58" s="200">
        <v>0</v>
      </c>
      <c r="H58" s="82">
        <f t="shared" si="0"/>
        <v>0</v>
      </c>
      <c r="J58" s="82">
        <v>55</v>
      </c>
      <c r="K58" s="10">
        <v>43671</v>
      </c>
      <c r="L58" s="82">
        <v>29</v>
      </c>
      <c r="M58" s="82">
        <v>52</v>
      </c>
      <c r="N58" s="8">
        <v>96.7</v>
      </c>
      <c r="O58" s="103">
        <v>49</v>
      </c>
      <c r="P58" s="82">
        <f t="shared" si="1"/>
        <v>4.9000000000000004</v>
      </c>
      <c r="Q58" s="206">
        <v>4.3326250000000002</v>
      </c>
      <c r="R58" s="82">
        <f t="shared" si="2"/>
        <v>-433.26250000000005</v>
      </c>
      <c r="S58" s="202" t="s">
        <v>218</v>
      </c>
      <c r="T58" s="202"/>
      <c r="U58" s="102">
        <v>44037</v>
      </c>
      <c r="V58" s="218">
        <v>27.5</v>
      </c>
      <c r="W58" s="218">
        <v>23</v>
      </c>
      <c r="X58" s="82">
        <v>27</v>
      </c>
      <c r="Y58" s="82">
        <v>23</v>
      </c>
      <c r="AA58" s="220">
        <v>43671</v>
      </c>
      <c r="AB58" s="226">
        <v>49</v>
      </c>
      <c r="AC58" s="102">
        <v>44037</v>
      </c>
      <c r="AD58" s="228">
        <v>4</v>
      </c>
      <c r="AK58" s="202">
        <v>2.7909520841891999</v>
      </c>
    </row>
    <row r="59" spans="3:37" x14ac:dyDescent="0.25">
      <c r="C59" s="102">
        <v>43886</v>
      </c>
      <c r="D59" s="213">
        <v>11.5</v>
      </c>
      <c r="E59" s="213">
        <v>28</v>
      </c>
      <c r="F59" s="200">
        <v>3.1372654881257116</v>
      </c>
      <c r="G59" s="200">
        <v>0</v>
      </c>
      <c r="H59" s="82">
        <f t="shared" si="0"/>
        <v>0</v>
      </c>
      <c r="J59" s="82">
        <v>56</v>
      </c>
      <c r="K59" s="10">
        <v>43672</v>
      </c>
      <c r="L59" s="82">
        <v>96</v>
      </c>
      <c r="M59" s="82">
        <v>32</v>
      </c>
      <c r="N59" s="8">
        <v>15.4</v>
      </c>
      <c r="O59" s="103">
        <v>8</v>
      </c>
      <c r="P59" s="82">
        <f t="shared" si="1"/>
        <v>0.8</v>
      </c>
      <c r="Q59" s="206">
        <v>4.1584000000000003</v>
      </c>
      <c r="R59" s="82">
        <f t="shared" si="2"/>
        <v>-415.84000000000003</v>
      </c>
      <c r="S59" s="231">
        <v>35</v>
      </c>
      <c r="T59" s="231"/>
      <c r="U59" s="102">
        <v>44038</v>
      </c>
      <c r="V59" s="232">
        <v>32</v>
      </c>
      <c r="W59" s="232">
        <v>26</v>
      </c>
      <c r="X59" s="82">
        <v>28</v>
      </c>
      <c r="Y59" s="82">
        <v>23</v>
      </c>
      <c r="AA59" s="220">
        <v>43672</v>
      </c>
      <c r="AB59" s="233">
        <v>8</v>
      </c>
      <c r="AC59" s="102">
        <v>44038</v>
      </c>
      <c r="AD59" s="222">
        <v>0</v>
      </c>
      <c r="AK59" s="202">
        <v>2.7440716252114998</v>
      </c>
    </row>
    <row r="60" spans="3:37" x14ac:dyDescent="0.25">
      <c r="C60" s="102">
        <v>43887</v>
      </c>
      <c r="D60" s="210">
        <v>11.5</v>
      </c>
      <c r="E60" s="210">
        <v>28</v>
      </c>
      <c r="F60" s="200">
        <v>3.3657127286930066</v>
      </c>
      <c r="G60" s="200">
        <v>0</v>
      </c>
      <c r="H60" s="82">
        <f t="shared" si="0"/>
        <v>0</v>
      </c>
      <c r="J60" s="82">
        <v>57</v>
      </c>
      <c r="K60" s="10">
        <v>43673</v>
      </c>
      <c r="L60" s="82">
        <v>7</v>
      </c>
      <c r="M60" s="82">
        <v>7</v>
      </c>
      <c r="N60" s="8">
        <v>8.1999999999999993</v>
      </c>
      <c r="O60" s="103">
        <v>1.8</v>
      </c>
      <c r="P60" s="82">
        <f t="shared" si="1"/>
        <v>0.18</v>
      </c>
      <c r="Q60" s="206">
        <v>4.0171999999999999</v>
      </c>
      <c r="R60" s="82">
        <f t="shared" si="2"/>
        <v>-401.71999999999997</v>
      </c>
      <c r="S60" s="202"/>
      <c r="T60" s="202"/>
      <c r="U60" s="102">
        <v>44039</v>
      </c>
      <c r="V60" s="232">
        <v>35</v>
      </c>
      <c r="W60" s="232">
        <v>27</v>
      </c>
      <c r="X60" s="82">
        <v>28</v>
      </c>
      <c r="Y60" s="82">
        <v>25</v>
      </c>
      <c r="AA60" s="220">
        <v>43673</v>
      </c>
      <c r="AB60" s="103">
        <v>1.8</v>
      </c>
      <c r="AC60" s="102">
        <v>44039</v>
      </c>
      <c r="AD60" s="222">
        <v>0</v>
      </c>
      <c r="AK60" s="202">
        <v>2.6656214920269998</v>
      </c>
    </row>
    <row r="61" spans="3:37" x14ac:dyDescent="0.25">
      <c r="C61" s="102">
        <v>43888</v>
      </c>
      <c r="D61" s="210">
        <v>12</v>
      </c>
      <c r="E61" s="210">
        <v>31</v>
      </c>
      <c r="F61" s="200">
        <v>3.4474041699615281</v>
      </c>
      <c r="G61" s="200">
        <v>0</v>
      </c>
      <c r="H61" s="82">
        <f t="shared" si="0"/>
        <v>0</v>
      </c>
      <c r="J61" s="82">
        <v>58</v>
      </c>
      <c r="K61" s="10">
        <v>43674</v>
      </c>
      <c r="L61" s="82">
        <v>3</v>
      </c>
      <c r="M61" s="82">
        <v>25</v>
      </c>
      <c r="N61" s="8">
        <v>59.6</v>
      </c>
      <c r="O61" s="103">
        <v>77.2</v>
      </c>
      <c r="P61" s="82">
        <f t="shared" si="1"/>
        <v>7.7200000000000006</v>
      </c>
      <c r="Q61" s="206">
        <v>3.908925</v>
      </c>
      <c r="R61" s="82">
        <f t="shared" si="2"/>
        <v>-390.89249999999998</v>
      </c>
      <c r="S61" s="202"/>
      <c r="T61" s="202"/>
      <c r="U61" s="102">
        <v>44040</v>
      </c>
      <c r="V61" s="232">
        <v>32</v>
      </c>
      <c r="W61" s="232">
        <v>28</v>
      </c>
      <c r="X61" s="82">
        <v>31</v>
      </c>
      <c r="Y61" s="82">
        <v>25</v>
      </c>
      <c r="AA61" s="220">
        <v>43674</v>
      </c>
      <c r="AB61" s="224">
        <v>77.2</v>
      </c>
      <c r="AC61" s="102">
        <v>44040</v>
      </c>
      <c r="AD61" s="222">
        <v>0</v>
      </c>
      <c r="AK61" s="202">
        <v>2.5751396205485002</v>
      </c>
    </row>
    <row r="62" spans="3:37" x14ac:dyDescent="0.25">
      <c r="C62" s="102">
        <v>43889</v>
      </c>
      <c r="D62" s="210">
        <v>15</v>
      </c>
      <c r="E62" s="210">
        <v>32.5</v>
      </c>
      <c r="F62" s="200">
        <v>3.5213638899024042</v>
      </c>
      <c r="G62" s="200">
        <v>0</v>
      </c>
      <c r="H62" s="82">
        <f t="shared" si="0"/>
        <v>0</v>
      </c>
      <c r="J62" s="82">
        <v>59</v>
      </c>
      <c r="K62" s="10">
        <v>43675</v>
      </c>
      <c r="L62" s="82">
        <v>10</v>
      </c>
      <c r="M62" s="82">
        <v>10</v>
      </c>
      <c r="N62" s="8">
        <v>26.4</v>
      </c>
      <c r="O62" s="103">
        <v>8.1999999999999993</v>
      </c>
      <c r="P62" s="82">
        <f t="shared" si="1"/>
        <v>0.82</v>
      </c>
      <c r="Q62" s="206">
        <v>3.7406250000000001</v>
      </c>
      <c r="R62" s="82">
        <f t="shared" si="2"/>
        <v>-374.0625</v>
      </c>
      <c r="S62" s="202"/>
      <c r="T62" s="202"/>
      <c r="U62" s="102">
        <v>44041</v>
      </c>
      <c r="V62" s="232">
        <v>36</v>
      </c>
      <c r="W62" s="232">
        <v>29.5</v>
      </c>
      <c r="X62" s="82">
        <v>33</v>
      </c>
      <c r="Y62" s="82">
        <v>25</v>
      </c>
      <c r="AA62" s="220">
        <v>43675</v>
      </c>
      <c r="AB62" s="233">
        <v>8.1999999999999993</v>
      </c>
      <c r="AC62" s="102">
        <v>44041</v>
      </c>
      <c r="AD62" s="222">
        <v>0</v>
      </c>
      <c r="AK62" s="202">
        <v>2.4936672223135998</v>
      </c>
    </row>
    <row r="63" spans="3:37" x14ac:dyDescent="0.25">
      <c r="C63" s="102">
        <v>43890</v>
      </c>
      <c r="D63" s="210">
        <v>14</v>
      </c>
      <c r="E63" s="210">
        <v>28</v>
      </c>
      <c r="F63" s="200">
        <v>3.5555982057532924</v>
      </c>
      <c r="G63" s="200">
        <v>0</v>
      </c>
      <c r="H63" s="82">
        <f t="shared" si="0"/>
        <v>0</v>
      </c>
      <c r="J63" s="82">
        <v>60</v>
      </c>
      <c r="K63" s="10">
        <v>43676</v>
      </c>
      <c r="L63" s="82">
        <v>0</v>
      </c>
      <c r="M63" s="82">
        <v>1</v>
      </c>
      <c r="N63" s="8">
        <v>0</v>
      </c>
      <c r="O63" s="103">
        <v>0</v>
      </c>
      <c r="P63" s="82">
        <f t="shared" si="1"/>
        <v>0</v>
      </c>
      <c r="Q63" s="206">
        <v>3.5991749999999998</v>
      </c>
      <c r="R63" s="82">
        <f t="shared" si="2"/>
        <v>-359.91749999999996</v>
      </c>
      <c r="S63" s="202"/>
      <c r="T63" s="202"/>
      <c r="U63" s="102">
        <v>44042</v>
      </c>
      <c r="V63" s="232">
        <v>36</v>
      </c>
      <c r="W63" s="232">
        <v>26</v>
      </c>
      <c r="X63" s="82">
        <v>33</v>
      </c>
      <c r="Y63" s="82">
        <v>26</v>
      </c>
      <c r="AA63" s="220">
        <v>43676</v>
      </c>
      <c r="AB63" s="103">
        <v>0</v>
      </c>
      <c r="AC63" s="102">
        <v>44042</v>
      </c>
      <c r="AD63" s="222">
        <v>0</v>
      </c>
      <c r="AK63" s="202">
        <v>2.4098628498557999</v>
      </c>
    </row>
    <row r="64" spans="3:37" x14ac:dyDescent="0.25">
      <c r="C64" s="102">
        <v>43891</v>
      </c>
      <c r="D64" s="204">
        <v>14.5</v>
      </c>
      <c r="E64" s="204">
        <v>32</v>
      </c>
      <c r="F64" s="200">
        <v>3.4346672302321055</v>
      </c>
      <c r="G64" s="200">
        <v>0</v>
      </c>
      <c r="H64" s="82">
        <f t="shared" si="0"/>
        <v>0</v>
      </c>
      <c r="J64" s="82">
        <v>61</v>
      </c>
      <c r="K64" s="10">
        <v>43677</v>
      </c>
      <c r="L64" s="82">
        <v>0</v>
      </c>
      <c r="M64" s="82">
        <v>0</v>
      </c>
      <c r="N64" s="8">
        <v>0</v>
      </c>
      <c r="O64" s="103">
        <v>0.4</v>
      </c>
      <c r="P64" s="82">
        <f t="shared" si="1"/>
        <v>0.04</v>
      </c>
      <c r="Q64" s="206">
        <v>3.4934000000000003</v>
      </c>
      <c r="R64" s="82">
        <f t="shared" si="2"/>
        <v>-349.34000000000003</v>
      </c>
      <c r="S64" s="202"/>
      <c r="T64" s="202"/>
      <c r="U64" s="102">
        <v>44043</v>
      </c>
      <c r="V64" s="232">
        <v>35.5</v>
      </c>
      <c r="W64" s="232">
        <v>26.5</v>
      </c>
      <c r="X64" s="82">
        <v>33</v>
      </c>
      <c r="Y64" s="82">
        <v>26</v>
      </c>
      <c r="AA64" s="220">
        <v>43677</v>
      </c>
      <c r="AB64" s="103">
        <v>0.4</v>
      </c>
      <c r="AC64" s="102">
        <v>44043</v>
      </c>
      <c r="AD64" s="222">
        <v>0</v>
      </c>
      <c r="AK64" s="202">
        <v>2.3626376894771002</v>
      </c>
    </row>
    <row r="65" spans="3:37" x14ac:dyDescent="0.25">
      <c r="C65" s="102">
        <v>43892</v>
      </c>
      <c r="D65" s="204">
        <v>15</v>
      </c>
      <c r="E65" s="204">
        <v>31</v>
      </c>
      <c r="F65" s="200">
        <v>3.3981239408070607</v>
      </c>
      <c r="G65" s="200">
        <v>0</v>
      </c>
      <c r="H65" s="82">
        <f t="shared" si="0"/>
        <v>0</v>
      </c>
      <c r="J65" s="82">
        <v>62</v>
      </c>
      <c r="K65" s="10">
        <v>43678</v>
      </c>
      <c r="L65" s="82">
        <v>11</v>
      </c>
      <c r="M65" s="82">
        <v>0</v>
      </c>
      <c r="N65" s="12">
        <v>0</v>
      </c>
      <c r="O65" s="103">
        <v>1.8</v>
      </c>
      <c r="P65" s="82">
        <f t="shared" si="1"/>
        <v>0.18</v>
      </c>
      <c r="Q65" s="206">
        <v>3.4119999999999999</v>
      </c>
      <c r="R65" s="82">
        <f t="shared" si="2"/>
        <v>-341.2</v>
      </c>
      <c r="S65" s="202"/>
      <c r="T65" s="202"/>
      <c r="U65" s="102">
        <v>44044</v>
      </c>
      <c r="V65" s="106">
        <v>33.5</v>
      </c>
      <c r="W65" s="105">
        <v>24.5</v>
      </c>
      <c r="X65" s="82">
        <v>33</v>
      </c>
      <c r="Y65" s="82">
        <v>27</v>
      </c>
      <c r="AA65" s="220">
        <v>43678</v>
      </c>
      <c r="AB65" s="103">
        <v>1.8</v>
      </c>
      <c r="AC65" s="102">
        <v>44044</v>
      </c>
      <c r="AD65" s="234">
        <v>56.8</v>
      </c>
      <c r="AK65" s="202">
        <v>2.3550317096993001</v>
      </c>
    </row>
    <row r="66" spans="3:37" x14ac:dyDescent="0.25">
      <c r="C66" s="102">
        <v>43893</v>
      </c>
      <c r="D66" s="204">
        <v>15</v>
      </c>
      <c r="E66" s="204">
        <v>28.5</v>
      </c>
      <c r="F66" s="200">
        <v>3.488013874604051</v>
      </c>
      <c r="G66" s="200">
        <v>0</v>
      </c>
      <c r="H66" s="82">
        <f t="shared" si="0"/>
        <v>0</v>
      </c>
      <c r="J66" s="82">
        <v>63</v>
      </c>
      <c r="K66" s="10">
        <v>43679</v>
      </c>
      <c r="L66" s="82">
        <v>0</v>
      </c>
      <c r="M66" s="82">
        <v>6</v>
      </c>
      <c r="N66" s="12">
        <v>0</v>
      </c>
      <c r="O66" s="103">
        <v>0.2</v>
      </c>
      <c r="P66" s="82">
        <f t="shared" si="1"/>
        <v>0.02</v>
      </c>
      <c r="Q66" s="206">
        <v>3.3445999999999998</v>
      </c>
      <c r="R66" s="82">
        <f t="shared" si="2"/>
        <v>-334.46</v>
      </c>
      <c r="S66" s="202"/>
      <c r="T66" s="202"/>
      <c r="U66" s="102">
        <v>44045</v>
      </c>
      <c r="V66" s="106">
        <v>33</v>
      </c>
      <c r="W66" s="105">
        <v>25.5</v>
      </c>
      <c r="X66" s="82">
        <v>37</v>
      </c>
      <c r="Y66" s="82">
        <v>26</v>
      </c>
      <c r="AA66" s="220">
        <v>43679</v>
      </c>
      <c r="AB66" s="103">
        <v>0.2</v>
      </c>
      <c r="AC66" s="102">
        <v>44045</v>
      </c>
      <c r="AD66" s="235">
        <v>2</v>
      </c>
      <c r="AK66" s="202">
        <v>2.3961370116985998</v>
      </c>
    </row>
    <row r="67" spans="3:37" x14ac:dyDescent="0.25">
      <c r="C67" s="102">
        <v>43894</v>
      </c>
      <c r="D67" s="204">
        <v>13.5</v>
      </c>
      <c r="E67" s="204">
        <v>31</v>
      </c>
      <c r="F67" s="200">
        <v>3.357720756312526</v>
      </c>
      <c r="G67" s="200">
        <v>0</v>
      </c>
      <c r="H67" s="82">
        <f t="shared" si="0"/>
        <v>0</v>
      </c>
      <c r="J67" s="82">
        <v>64</v>
      </c>
      <c r="K67" s="10">
        <v>43680</v>
      </c>
      <c r="L67" s="82">
        <v>0</v>
      </c>
      <c r="M67" s="82">
        <v>4</v>
      </c>
      <c r="N67" s="12">
        <v>3.2</v>
      </c>
      <c r="O67" s="103">
        <v>0</v>
      </c>
      <c r="P67" s="82">
        <f t="shared" si="1"/>
        <v>0</v>
      </c>
      <c r="Q67" s="206">
        <v>3.2925499999999999</v>
      </c>
      <c r="R67" s="82">
        <f t="shared" si="2"/>
        <v>-329.255</v>
      </c>
      <c r="S67" s="202"/>
      <c r="T67" s="202"/>
      <c r="U67" s="102">
        <v>44046</v>
      </c>
      <c r="V67" s="105">
        <v>33</v>
      </c>
      <c r="W67" s="105">
        <v>25</v>
      </c>
      <c r="X67" s="82">
        <v>32</v>
      </c>
      <c r="Y67" s="82">
        <v>23</v>
      </c>
      <c r="AA67" s="220">
        <v>43680</v>
      </c>
      <c r="AB67" s="103">
        <v>0</v>
      </c>
      <c r="AC67" s="102">
        <v>44046</v>
      </c>
      <c r="AD67" s="236">
        <v>6.2</v>
      </c>
      <c r="AK67" s="202">
        <v>2.4184643995763002</v>
      </c>
    </row>
    <row r="68" spans="3:37" x14ac:dyDescent="0.25">
      <c r="C68" s="102">
        <v>43895</v>
      </c>
      <c r="D68" s="204">
        <v>13.5</v>
      </c>
      <c r="E68" s="204">
        <v>31</v>
      </c>
      <c r="F68" s="200">
        <v>3.2067966169440716</v>
      </c>
      <c r="G68" s="200">
        <v>0</v>
      </c>
      <c r="H68" s="82">
        <f t="shared" ref="H68:H131" si="3">G68/10</f>
        <v>0</v>
      </c>
      <c r="J68" s="82">
        <v>65</v>
      </c>
      <c r="K68" s="10">
        <v>43681</v>
      </c>
      <c r="L68" s="82">
        <v>0</v>
      </c>
      <c r="M68" s="82">
        <v>3</v>
      </c>
      <c r="N68" s="12">
        <v>0</v>
      </c>
      <c r="O68" s="103">
        <v>0</v>
      </c>
      <c r="P68" s="82">
        <f t="shared" si="1"/>
        <v>0</v>
      </c>
      <c r="Q68" s="206">
        <v>3.2450999999999999</v>
      </c>
      <c r="R68" s="82">
        <f t="shared" si="2"/>
        <v>-324.51</v>
      </c>
      <c r="S68" s="202"/>
      <c r="T68" s="202"/>
      <c r="U68" s="102">
        <v>44047</v>
      </c>
      <c r="V68" s="106">
        <v>33</v>
      </c>
      <c r="W68" s="105">
        <v>23.5</v>
      </c>
      <c r="X68" s="82">
        <v>36</v>
      </c>
      <c r="Y68" s="82">
        <v>28</v>
      </c>
      <c r="AA68" s="220">
        <v>43681</v>
      </c>
      <c r="AB68" s="103">
        <v>0</v>
      </c>
      <c r="AC68" s="102">
        <v>44047</v>
      </c>
      <c r="AD68" s="235">
        <v>0</v>
      </c>
      <c r="AK68" s="202">
        <v>2.4427602202676</v>
      </c>
    </row>
    <row r="69" spans="3:37" x14ac:dyDescent="0.25">
      <c r="C69" s="102">
        <v>43896</v>
      </c>
      <c r="D69" s="210">
        <v>13.5</v>
      </c>
      <c r="E69" s="210">
        <v>27.5</v>
      </c>
      <c r="F69" s="200">
        <v>3.1223814145438098</v>
      </c>
      <c r="G69" s="200">
        <v>0</v>
      </c>
      <c r="H69" s="82">
        <f t="shared" si="3"/>
        <v>0</v>
      </c>
      <c r="J69" s="82">
        <v>66</v>
      </c>
      <c r="K69" s="10">
        <v>43682</v>
      </c>
      <c r="L69" s="82">
        <v>0</v>
      </c>
      <c r="M69" s="82">
        <v>5</v>
      </c>
      <c r="N69" s="12">
        <v>2.4</v>
      </c>
      <c r="O69" s="103">
        <v>1.4</v>
      </c>
      <c r="P69" s="82">
        <f t="shared" ref="P69:P125" si="4">O69/10</f>
        <v>0.13999999999999999</v>
      </c>
      <c r="Q69" s="206">
        <v>3.2077249999999999</v>
      </c>
      <c r="R69" s="82">
        <f t="shared" ref="R69:R125" si="5">Q69*-100</f>
        <v>-320.77249999999998</v>
      </c>
      <c r="S69" s="202"/>
      <c r="T69" s="202"/>
      <c r="U69" s="102">
        <v>44048</v>
      </c>
      <c r="V69" s="106">
        <v>36</v>
      </c>
      <c r="W69" s="105">
        <v>26</v>
      </c>
      <c r="X69" s="82">
        <v>34</v>
      </c>
      <c r="Y69" s="82">
        <v>27</v>
      </c>
      <c r="AA69" s="220">
        <v>43682</v>
      </c>
      <c r="AB69" s="103">
        <v>1.4</v>
      </c>
      <c r="AC69" s="102">
        <v>44048</v>
      </c>
      <c r="AD69" s="235">
        <v>0</v>
      </c>
      <c r="AK69" s="202">
        <v>2.4869618821218999</v>
      </c>
    </row>
    <row r="70" spans="3:37" x14ac:dyDescent="0.25">
      <c r="C70" s="102">
        <v>43897</v>
      </c>
      <c r="D70" s="210">
        <v>9</v>
      </c>
      <c r="E70" s="210">
        <v>23.5</v>
      </c>
      <c r="F70" s="200">
        <v>3.0158557105578403</v>
      </c>
      <c r="G70" s="200">
        <v>0</v>
      </c>
      <c r="H70" s="82">
        <f t="shared" si="3"/>
        <v>0</v>
      </c>
      <c r="J70" s="82">
        <v>67</v>
      </c>
      <c r="K70" s="10">
        <v>43683</v>
      </c>
      <c r="L70" s="82">
        <v>0</v>
      </c>
      <c r="M70" s="82">
        <v>23</v>
      </c>
      <c r="N70" s="12">
        <v>0</v>
      </c>
      <c r="O70" s="103">
        <v>32.6</v>
      </c>
      <c r="P70" s="82">
        <f t="shared" si="4"/>
        <v>3.2600000000000002</v>
      </c>
      <c r="Q70" s="206">
        <v>3.1769999999999996</v>
      </c>
      <c r="R70" s="82">
        <f t="shared" si="5"/>
        <v>-317.69999999999993</v>
      </c>
      <c r="S70" s="202"/>
      <c r="T70" s="202"/>
      <c r="U70" s="102">
        <v>44049</v>
      </c>
      <c r="V70" s="108">
        <v>33</v>
      </c>
      <c r="W70" s="107">
        <v>25.5</v>
      </c>
      <c r="X70" s="82">
        <v>33</v>
      </c>
      <c r="Y70" s="82">
        <v>26</v>
      </c>
      <c r="AA70" s="220">
        <v>43683</v>
      </c>
      <c r="AB70" s="226">
        <v>32.6</v>
      </c>
      <c r="AC70" s="102">
        <v>44049</v>
      </c>
      <c r="AD70" s="237">
        <v>34</v>
      </c>
      <c r="AK70" s="202">
        <v>2.5053139575109</v>
      </c>
    </row>
    <row r="71" spans="3:37" x14ac:dyDescent="0.25">
      <c r="C71" s="102">
        <v>43898</v>
      </c>
      <c r="D71" s="210">
        <v>11</v>
      </c>
      <c r="E71" s="210">
        <v>24</v>
      </c>
      <c r="F71" s="200">
        <v>2.9317969243729802</v>
      </c>
      <c r="G71" s="200">
        <v>0</v>
      </c>
      <c r="H71" s="82">
        <f t="shared" si="3"/>
        <v>0</v>
      </c>
      <c r="J71" s="82">
        <v>68</v>
      </c>
      <c r="K71" s="10">
        <v>43684</v>
      </c>
      <c r="L71" s="82">
        <v>71</v>
      </c>
      <c r="M71" s="82">
        <v>61</v>
      </c>
      <c r="N71" s="12">
        <v>34.6</v>
      </c>
      <c r="O71" s="103">
        <v>4</v>
      </c>
      <c r="P71" s="82">
        <f t="shared" si="4"/>
        <v>0.4</v>
      </c>
      <c r="Q71" s="206">
        <v>3.13585</v>
      </c>
      <c r="R71" s="82">
        <f t="shared" si="5"/>
        <v>-313.58499999999998</v>
      </c>
      <c r="S71" s="202"/>
      <c r="T71" s="202"/>
      <c r="U71" s="102">
        <v>44050</v>
      </c>
      <c r="V71" s="108">
        <v>31.5</v>
      </c>
      <c r="W71" s="107">
        <v>26.5</v>
      </c>
      <c r="X71" s="82">
        <v>32</v>
      </c>
      <c r="Y71" s="82">
        <v>27</v>
      </c>
      <c r="AA71" s="220">
        <v>43684</v>
      </c>
      <c r="AB71" s="223">
        <v>4</v>
      </c>
      <c r="AC71" s="102">
        <v>44050</v>
      </c>
      <c r="AD71" s="238">
        <v>4</v>
      </c>
      <c r="AK71" s="202">
        <v>2.5242874173833001</v>
      </c>
    </row>
    <row r="72" spans="3:37" x14ac:dyDescent="0.25">
      <c r="C72" s="102">
        <v>43899</v>
      </c>
      <c r="D72" s="210">
        <v>12</v>
      </c>
      <c r="E72" s="210">
        <v>27</v>
      </c>
      <c r="F72" s="200">
        <v>2.9366776174463376</v>
      </c>
      <c r="G72" s="200">
        <v>0</v>
      </c>
      <c r="H72" s="82">
        <f t="shared" si="3"/>
        <v>0</v>
      </c>
      <c r="J72" s="82">
        <v>69</v>
      </c>
      <c r="K72" s="10">
        <v>43685</v>
      </c>
      <c r="L72" s="82">
        <v>0</v>
      </c>
      <c r="M72" s="82">
        <v>9</v>
      </c>
      <c r="N72" s="12">
        <v>2</v>
      </c>
      <c r="O72" s="103">
        <v>0</v>
      </c>
      <c r="P72" s="82">
        <f t="shared" si="4"/>
        <v>0</v>
      </c>
      <c r="Q72" s="206">
        <v>3.0727249999999997</v>
      </c>
      <c r="R72" s="82">
        <f t="shared" si="5"/>
        <v>-307.27249999999998</v>
      </c>
      <c r="S72" s="202"/>
      <c r="T72" s="202"/>
      <c r="U72" s="102">
        <v>44051</v>
      </c>
      <c r="V72" s="108">
        <v>30</v>
      </c>
      <c r="W72" s="107">
        <v>26.5</v>
      </c>
      <c r="X72" s="82">
        <v>33</v>
      </c>
      <c r="Y72" s="82">
        <v>26</v>
      </c>
      <c r="AA72" s="220">
        <v>43685</v>
      </c>
      <c r="AB72" s="103">
        <v>0</v>
      </c>
      <c r="AC72" s="102">
        <v>44051</v>
      </c>
      <c r="AD72" s="237">
        <v>32.799999999999997</v>
      </c>
      <c r="AK72" s="202">
        <v>2.5703496011060998</v>
      </c>
    </row>
    <row r="73" spans="3:37" x14ac:dyDescent="0.25">
      <c r="C73" s="102">
        <v>43900</v>
      </c>
      <c r="D73" s="210">
        <v>12.5</v>
      </c>
      <c r="E73" s="210">
        <v>28</v>
      </c>
      <c r="F73" s="200">
        <v>3.0203801977868334</v>
      </c>
      <c r="G73" s="200">
        <v>0</v>
      </c>
      <c r="H73" s="82">
        <f t="shared" si="3"/>
        <v>0</v>
      </c>
      <c r="J73" s="82">
        <v>70</v>
      </c>
      <c r="K73" s="10">
        <v>43686</v>
      </c>
      <c r="L73" s="82">
        <v>0</v>
      </c>
      <c r="M73" s="82">
        <v>0</v>
      </c>
      <c r="N73" s="12">
        <v>0</v>
      </c>
      <c r="O73" s="103">
        <v>3.4</v>
      </c>
      <c r="P73" s="82">
        <f t="shared" si="4"/>
        <v>0.33999999999999997</v>
      </c>
      <c r="Q73" s="206">
        <v>3.0365500000000001</v>
      </c>
      <c r="R73" s="82">
        <f t="shared" si="5"/>
        <v>-303.65500000000003</v>
      </c>
      <c r="S73" s="202"/>
      <c r="T73" s="202"/>
      <c r="U73" s="102">
        <v>44052</v>
      </c>
      <c r="V73" s="108">
        <v>31.5</v>
      </c>
      <c r="W73" s="107">
        <v>15.5</v>
      </c>
      <c r="X73" s="82">
        <v>35</v>
      </c>
      <c r="Y73" s="82">
        <v>26</v>
      </c>
      <c r="AA73" s="220">
        <v>43686</v>
      </c>
      <c r="AB73" s="223">
        <v>3.4</v>
      </c>
      <c r="AC73" s="102">
        <v>44052</v>
      </c>
      <c r="AD73" s="235">
        <v>0</v>
      </c>
      <c r="AK73" s="202">
        <v>2.6561240618065001</v>
      </c>
    </row>
    <row r="74" spans="3:37" x14ac:dyDescent="0.25">
      <c r="C74" s="203">
        <v>43901</v>
      </c>
      <c r="D74" s="212">
        <v>12.5</v>
      </c>
      <c r="E74" s="212">
        <v>27.5</v>
      </c>
      <c r="F74" s="200">
        <v>3.1287590315865788</v>
      </c>
      <c r="G74" s="205">
        <v>10.9</v>
      </c>
      <c r="H74" s="82">
        <f t="shared" si="3"/>
        <v>1.0900000000000001</v>
      </c>
      <c r="J74" s="82">
        <v>71</v>
      </c>
      <c r="K74" s="10">
        <v>43687</v>
      </c>
      <c r="L74" s="82">
        <v>3</v>
      </c>
      <c r="M74" s="82">
        <v>5</v>
      </c>
      <c r="N74" s="12">
        <v>4.5999999999999996</v>
      </c>
      <c r="O74" s="103">
        <v>1.6</v>
      </c>
      <c r="P74" s="82">
        <f t="shared" si="4"/>
        <v>0.16</v>
      </c>
      <c r="Q74" s="206">
        <v>3.0122749999999998</v>
      </c>
      <c r="R74" s="82">
        <f t="shared" si="5"/>
        <v>-301.22749999999996</v>
      </c>
      <c r="S74" s="202"/>
      <c r="T74" s="202"/>
      <c r="U74" s="102">
        <v>44053</v>
      </c>
      <c r="V74" s="107">
        <v>32</v>
      </c>
      <c r="W74" s="107">
        <v>24.5</v>
      </c>
      <c r="X74" s="82">
        <v>33</v>
      </c>
      <c r="Y74" s="82">
        <v>26</v>
      </c>
      <c r="AA74" s="220">
        <v>43687</v>
      </c>
      <c r="AB74" s="103">
        <v>1.6</v>
      </c>
      <c r="AC74" s="102">
        <v>44053</v>
      </c>
      <c r="AD74" s="237">
        <v>42.6</v>
      </c>
      <c r="AK74" s="202">
        <v>2.7568685194448999</v>
      </c>
    </row>
    <row r="75" spans="3:37" x14ac:dyDescent="0.25">
      <c r="C75" s="203">
        <v>43902</v>
      </c>
      <c r="D75" s="212">
        <v>9.5</v>
      </c>
      <c r="E75" s="212">
        <v>27</v>
      </c>
      <c r="F75" s="200">
        <v>3.153634517499782</v>
      </c>
      <c r="G75" s="205">
        <v>0</v>
      </c>
      <c r="H75" s="82">
        <f t="shared" si="3"/>
        <v>0</v>
      </c>
      <c r="J75" s="82">
        <v>72</v>
      </c>
      <c r="K75" s="10">
        <v>43688</v>
      </c>
      <c r="L75" s="82">
        <v>2</v>
      </c>
      <c r="M75" s="82">
        <v>0</v>
      </c>
      <c r="N75" s="12">
        <v>0</v>
      </c>
      <c r="O75" s="103">
        <v>0</v>
      </c>
      <c r="P75" s="82">
        <f t="shared" si="4"/>
        <v>0</v>
      </c>
      <c r="Q75" s="206">
        <v>2.9954499999999999</v>
      </c>
      <c r="R75" s="82">
        <f t="shared" si="5"/>
        <v>-299.54500000000002</v>
      </c>
      <c r="S75" s="202"/>
      <c r="T75" s="202"/>
      <c r="U75" s="102">
        <v>44054</v>
      </c>
      <c r="V75" s="110">
        <v>30</v>
      </c>
      <c r="W75" s="109">
        <v>27</v>
      </c>
      <c r="X75" s="82">
        <v>34</v>
      </c>
      <c r="Y75" s="82">
        <v>25</v>
      </c>
      <c r="AA75" s="220">
        <v>43688</v>
      </c>
      <c r="AB75" s="103">
        <v>0</v>
      </c>
      <c r="AC75" s="102">
        <v>44054</v>
      </c>
      <c r="AD75" s="235">
        <v>1.6</v>
      </c>
      <c r="AK75" s="202">
        <v>2.8711781826545</v>
      </c>
    </row>
    <row r="76" spans="3:37" x14ac:dyDescent="0.25">
      <c r="C76" s="203">
        <v>43903</v>
      </c>
      <c r="D76" s="212">
        <v>10.5</v>
      </c>
      <c r="E76" s="212">
        <v>28</v>
      </c>
      <c r="F76" s="200">
        <v>3.0741200035338703</v>
      </c>
      <c r="G76" s="205">
        <v>0</v>
      </c>
      <c r="H76" s="82">
        <f t="shared" si="3"/>
        <v>0</v>
      </c>
      <c r="J76" s="82">
        <v>73</v>
      </c>
      <c r="K76" s="10">
        <v>43689</v>
      </c>
      <c r="L76" s="82">
        <v>0</v>
      </c>
      <c r="M76" s="82">
        <v>0</v>
      </c>
      <c r="N76" s="12">
        <v>0</v>
      </c>
      <c r="O76" s="103">
        <v>0</v>
      </c>
      <c r="P76" s="82">
        <f t="shared" si="4"/>
        <v>0</v>
      </c>
      <c r="Q76" s="206">
        <v>2.967625</v>
      </c>
      <c r="R76" s="82">
        <f t="shared" si="5"/>
        <v>-296.76249999999999</v>
      </c>
      <c r="S76" s="202"/>
      <c r="T76" s="202"/>
      <c r="U76" s="102">
        <v>44055</v>
      </c>
      <c r="V76" s="110">
        <v>29.5</v>
      </c>
      <c r="W76" s="110">
        <v>26.5</v>
      </c>
      <c r="X76" s="82">
        <v>34</v>
      </c>
      <c r="Y76" s="82">
        <v>26</v>
      </c>
      <c r="AA76" s="220">
        <v>43689</v>
      </c>
      <c r="AB76" s="103">
        <v>0</v>
      </c>
      <c r="AC76" s="102">
        <v>44055</v>
      </c>
      <c r="AD76" s="236">
        <v>7</v>
      </c>
      <c r="AK76" s="202">
        <v>2.9465535567241998</v>
      </c>
    </row>
    <row r="77" spans="3:37" x14ac:dyDescent="0.25">
      <c r="C77" s="203">
        <v>43904</v>
      </c>
      <c r="D77" s="212">
        <v>10.5</v>
      </c>
      <c r="E77" s="212">
        <v>27.5</v>
      </c>
      <c r="F77" s="200">
        <v>2.9629504172798296</v>
      </c>
      <c r="G77" s="205">
        <v>0</v>
      </c>
      <c r="H77" s="82">
        <f t="shared" si="3"/>
        <v>0</v>
      </c>
      <c r="J77" s="82">
        <v>74</v>
      </c>
      <c r="K77" s="10">
        <v>43690</v>
      </c>
      <c r="L77" s="82">
        <v>0</v>
      </c>
      <c r="M77" s="82">
        <v>0</v>
      </c>
      <c r="N77" s="12">
        <v>0</v>
      </c>
      <c r="O77" s="103">
        <v>0</v>
      </c>
      <c r="P77" s="82">
        <f t="shared" si="4"/>
        <v>0</v>
      </c>
      <c r="Q77" s="206">
        <v>2.9443750000000004</v>
      </c>
      <c r="R77" s="82">
        <f t="shared" si="5"/>
        <v>-294.43750000000006</v>
      </c>
      <c r="S77" s="202"/>
      <c r="T77" s="202"/>
      <c r="U77" s="102">
        <v>44056</v>
      </c>
      <c r="V77" s="110">
        <v>28.5</v>
      </c>
      <c r="W77" s="110">
        <v>27</v>
      </c>
      <c r="X77" s="82">
        <v>32</v>
      </c>
      <c r="Y77" s="82">
        <v>25</v>
      </c>
      <c r="AA77" s="220">
        <v>43690</v>
      </c>
      <c r="AB77" s="103">
        <v>0</v>
      </c>
      <c r="AC77" s="102">
        <v>44056</v>
      </c>
      <c r="AD77" s="235">
        <v>0</v>
      </c>
      <c r="AK77" s="202">
        <v>2.9634950461855998</v>
      </c>
    </row>
    <row r="78" spans="3:37" x14ac:dyDescent="0.25">
      <c r="C78" s="203">
        <v>43905</v>
      </c>
      <c r="D78" s="212">
        <v>10.5</v>
      </c>
      <c r="E78" s="212">
        <v>24.5</v>
      </c>
      <c r="F78" s="200">
        <v>2.9701572391235285</v>
      </c>
      <c r="G78" s="205">
        <v>0</v>
      </c>
      <c r="H78" s="82">
        <f t="shared" si="3"/>
        <v>0</v>
      </c>
      <c r="J78" s="82">
        <v>75</v>
      </c>
      <c r="K78" s="10">
        <v>43691</v>
      </c>
      <c r="L78" s="82">
        <v>2</v>
      </c>
      <c r="M78" s="82">
        <v>0</v>
      </c>
      <c r="N78" s="12">
        <v>0</v>
      </c>
      <c r="O78" s="103">
        <v>15.2</v>
      </c>
      <c r="P78" s="82">
        <f t="shared" si="4"/>
        <v>1.52</v>
      </c>
      <c r="Q78" s="206">
        <v>2.9301750000000002</v>
      </c>
      <c r="R78" s="82">
        <f t="shared" si="5"/>
        <v>-293.01750000000004</v>
      </c>
      <c r="S78" s="202"/>
      <c r="T78" s="202"/>
      <c r="U78" s="102">
        <v>44057</v>
      </c>
      <c r="V78" s="109">
        <v>33</v>
      </c>
      <c r="W78" s="109">
        <v>26.5</v>
      </c>
      <c r="X78" s="82">
        <v>29</v>
      </c>
      <c r="Y78" s="82">
        <v>25</v>
      </c>
      <c r="AA78" s="220">
        <v>43691</v>
      </c>
      <c r="AB78" s="227">
        <v>15.2</v>
      </c>
      <c r="AC78" s="102">
        <v>44057</v>
      </c>
      <c r="AD78" s="235">
        <v>0</v>
      </c>
      <c r="AK78" s="202">
        <v>2.9160880868447001</v>
      </c>
    </row>
    <row r="79" spans="3:37" x14ac:dyDescent="0.25">
      <c r="C79" s="203">
        <v>43906</v>
      </c>
      <c r="D79" s="212">
        <v>13</v>
      </c>
      <c r="E79" s="212">
        <v>24</v>
      </c>
      <c r="F79" s="200">
        <v>3.0253212278869688</v>
      </c>
      <c r="G79" s="205">
        <v>0</v>
      </c>
      <c r="H79" s="82">
        <f t="shared" si="3"/>
        <v>0</v>
      </c>
      <c r="J79" s="82">
        <v>76</v>
      </c>
      <c r="K79" s="10">
        <v>43692</v>
      </c>
      <c r="L79" s="82">
        <v>13</v>
      </c>
      <c r="M79" s="82">
        <v>11</v>
      </c>
      <c r="N79" s="12">
        <v>22</v>
      </c>
      <c r="O79" s="103">
        <v>28.6</v>
      </c>
      <c r="P79" s="82">
        <f t="shared" si="4"/>
        <v>2.8600000000000003</v>
      </c>
      <c r="Q79" s="206">
        <v>2.8970750000000001</v>
      </c>
      <c r="R79" s="82">
        <f t="shared" si="5"/>
        <v>-289.70749999999998</v>
      </c>
      <c r="S79" s="202"/>
      <c r="T79" s="202"/>
      <c r="U79" s="102">
        <v>44058</v>
      </c>
      <c r="V79" s="110">
        <v>33</v>
      </c>
      <c r="W79" s="109">
        <v>25</v>
      </c>
      <c r="X79" s="82">
        <v>31</v>
      </c>
      <c r="Y79" s="82">
        <v>27</v>
      </c>
      <c r="AA79" s="220">
        <v>43692</v>
      </c>
      <c r="AB79" s="226">
        <v>28.6</v>
      </c>
      <c r="AC79" s="102">
        <v>44058</v>
      </c>
      <c r="AD79" s="237">
        <v>36</v>
      </c>
      <c r="AK79" s="202">
        <v>2.8175612684853002</v>
      </c>
    </row>
    <row r="80" spans="3:37" x14ac:dyDescent="0.25">
      <c r="C80" s="203">
        <v>43907</v>
      </c>
      <c r="D80" s="216">
        <v>11.5</v>
      </c>
      <c r="E80" s="216">
        <v>28</v>
      </c>
      <c r="F80" s="200">
        <v>3.1354326343624437</v>
      </c>
      <c r="G80" s="205">
        <v>0</v>
      </c>
      <c r="H80" s="82">
        <f t="shared" si="3"/>
        <v>0</v>
      </c>
      <c r="J80" s="82">
        <v>77</v>
      </c>
      <c r="K80" s="10">
        <v>43693</v>
      </c>
      <c r="L80" s="82">
        <v>37</v>
      </c>
      <c r="M80" s="82">
        <v>19</v>
      </c>
      <c r="N80" s="12">
        <v>25</v>
      </c>
      <c r="O80" s="103">
        <v>3.6</v>
      </c>
      <c r="P80" s="82">
        <f t="shared" si="4"/>
        <v>0.36</v>
      </c>
      <c r="Q80" s="206">
        <v>2.8533750000000002</v>
      </c>
      <c r="R80" s="82">
        <f t="shared" si="5"/>
        <v>-285.33750000000003</v>
      </c>
      <c r="S80" s="202"/>
      <c r="T80" s="202"/>
      <c r="U80" s="102">
        <v>44059</v>
      </c>
      <c r="V80" s="112">
        <v>32</v>
      </c>
      <c r="W80" s="111">
        <v>26</v>
      </c>
      <c r="X80" s="82">
        <v>33</v>
      </c>
      <c r="Y80" s="82">
        <v>27</v>
      </c>
      <c r="AA80" s="220">
        <v>43693</v>
      </c>
      <c r="AB80" s="223">
        <v>3.6</v>
      </c>
      <c r="AC80" s="102">
        <v>44059</v>
      </c>
      <c r="AD80" s="235">
        <v>0</v>
      </c>
      <c r="AK80" s="202">
        <v>2.6912874122977</v>
      </c>
    </row>
    <row r="81" spans="3:37" x14ac:dyDescent="0.25">
      <c r="C81" s="203">
        <v>43908</v>
      </c>
      <c r="D81" s="216">
        <v>14.5</v>
      </c>
      <c r="E81" s="216">
        <v>31.5</v>
      </c>
      <c r="F81" s="200">
        <v>3.3602066183537271</v>
      </c>
      <c r="G81" s="205">
        <v>0</v>
      </c>
      <c r="H81" s="82">
        <f t="shared" si="3"/>
        <v>0</v>
      </c>
      <c r="J81" s="82">
        <v>78</v>
      </c>
      <c r="K81" s="10">
        <v>43694</v>
      </c>
      <c r="L81" s="82">
        <v>36</v>
      </c>
      <c r="M81" s="82">
        <v>28</v>
      </c>
      <c r="N81" s="12">
        <v>42</v>
      </c>
      <c r="O81" s="103">
        <v>78.599999999999994</v>
      </c>
      <c r="P81" s="82">
        <f t="shared" si="4"/>
        <v>7.8599999999999994</v>
      </c>
      <c r="Q81" s="206">
        <v>2.8009750000000002</v>
      </c>
      <c r="R81" s="82">
        <f t="shared" si="5"/>
        <v>-280.09750000000003</v>
      </c>
      <c r="S81" s="202"/>
      <c r="T81" s="202"/>
      <c r="U81" s="102">
        <v>44060</v>
      </c>
      <c r="V81" s="112">
        <v>31.5</v>
      </c>
      <c r="W81" s="111">
        <v>26.5</v>
      </c>
      <c r="X81" s="82">
        <v>35</v>
      </c>
      <c r="Y81" s="82">
        <v>27</v>
      </c>
      <c r="AA81" s="220">
        <v>43694</v>
      </c>
      <c r="AB81" s="224">
        <v>78.599999999999994</v>
      </c>
      <c r="AC81" s="102">
        <v>44060</v>
      </c>
      <c r="AD81" s="235">
        <v>0</v>
      </c>
      <c r="AK81" s="202">
        <v>2.6088897531077002</v>
      </c>
    </row>
    <row r="82" spans="3:37" x14ac:dyDescent="0.25">
      <c r="C82" s="203">
        <v>43909</v>
      </c>
      <c r="D82" s="216">
        <v>15</v>
      </c>
      <c r="E82" s="216">
        <v>33</v>
      </c>
      <c r="F82" s="200">
        <v>3.6765561479379083</v>
      </c>
      <c r="G82" s="205">
        <v>0</v>
      </c>
      <c r="H82" s="82">
        <f t="shared" si="3"/>
        <v>0</v>
      </c>
      <c r="J82" s="82">
        <v>79</v>
      </c>
      <c r="K82" s="10">
        <v>43695</v>
      </c>
      <c r="L82" s="82">
        <v>71</v>
      </c>
      <c r="M82" s="82">
        <v>31</v>
      </c>
      <c r="N82" s="12">
        <v>39</v>
      </c>
      <c r="O82" s="103">
        <v>0</v>
      </c>
      <c r="P82" s="82">
        <f t="shared" si="4"/>
        <v>0</v>
      </c>
      <c r="Q82" s="206">
        <v>2.7021500000000001</v>
      </c>
      <c r="R82" s="82">
        <f t="shared" si="5"/>
        <v>-270.21500000000003</v>
      </c>
      <c r="S82" s="202"/>
      <c r="T82" s="202"/>
      <c r="U82" s="102">
        <v>44061</v>
      </c>
      <c r="V82" s="111">
        <v>33.5</v>
      </c>
      <c r="W82" s="111">
        <v>28</v>
      </c>
      <c r="X82" s="82">
        <v>34</v>
      </c>
      <c r="Y82" s="82">
        <v>27</v>
      </c>
      <c r="AA82" s="220">
        <v>43695</v>
      </c>
      <c r="AB82" s="103">
        <v>0</v>
      </c>
      <c r="AC82" s="102">
        <v>44061</v>
      </c>
      <c r="AD82" s="83">
        <v>0</v>
      </c>
      <c r="AK82" s="202">
        <v>2.5910034909141002</v>
      </c>
    </row>
    <row r="83" spans="3:37" x14ac:dyDescent="0.25">
      <c r="C83" s="203">
        <v>43910</v>
      </c>
      <c r="D83" s="216">
        <v>10.5</v>
      </c>
      <c r="E83" s="216">
        <v>32.5</v>
      </c>
      <c r="F83" s="200">
        <v>3.7579650611221669</v>
      </c>
      <c r="G83" s="205">
        <v>0</v>
      </c>
      <c r="H83" s="82">
        <f t="shared" si="3"/>
        <v>0</v>
      </c>
      <c r="J83" s="82">
        <v>80</v>
      </c>
      <c r="K83" s="10">
        <v>43696</v>
      </c>
      <c r="L83" s="82">
        <v>0</v>
      </c>
      <c r="M83" s="82">
        <v>0</v>
      </c>
      <c r="N83" s="12">
        <v>0</v>
      </c>
      <c r="O83" s="103">
        <v>0</v>
      </c>
      <c r="P83" s="82">
        <f t="shared" si="4"/>
        <v>0</v>
      </c>
      <c r="Q83" s="206">
        <v>2.5776499999999998</v>
      </c>
      <c r="R83" s="82">
        <f t="shared" si="5"/>
        <v>-257.76499999999999</v>
      </c>
      <c r="S83" s="202"/>
      <c r="T83" s="202"/>
      <c r="U83" s="102">
        <v>44062</v>
      </c>
      <c r="V83" s="111">
        <v>31.5</v>
      </c>
      <c r="W83" s="111">
        <v>27</v>
      </c>
      <c r="X83" s="82">
        <v>33</v>
      </c>
      <c r="Y83" s="82">
        <v>25</v>
      </c>
      <c r="AA83" s="220">
        <v>43696</v>
      </c>
      <c r="AB83" s="103">
        <v>0</v>
      </c>
      <c r="AC83" s="102">
        <v>44062</v>
      </c>
      <c r="AD83" s="237">
        <v>28</v>
      </c>
      <c r="AK83" s="202">
        <v>2.6218644735069998</v>
      </c>
    </row>
    <row r="84" spans="3:37" x14ac:dyDescent="0.25">
      <c r="C84" s="203">
        <v>43911</v>
      </c>
      <c r="D84" s="216">
        <v>16.5</v>
      </c>
      <c r="E84" s="216">
        <v>36</v>
      </c>
      <c r="F84" s="200">
        <v>3.7715659480571833</v>
      </c>
      <c r="G84" s="205">
        <v>0</v>
      </c>
      <c r="H84" s="82">
        <f t="shared" si="3"/>
        <v>0</v>
      </c>
      <c r="J84" s="82">
        <v>81</v>
      </c>
      <c r="K84" s="10">
        <v>43697</v>
      </c>
      <c r="L84" s="82">
        <v>0</v>
      </c>
      <c r="M84" s="82">
        <v>0</v>
      </c>
      <c r="N84" s="12">
        <v>0</v>
      </c>
      <c r="O84" s="103">
        <v>0</v>
      </c>
      <c r="P84" s="82">
        <f t="shared" si="4"/>
        <v>0</v>
      </c>
      <c r="Q84" s="206">
        <v>2.4797249999999997</v>
      </c>
      <c r="R84" s="82">
        <f t="shared" si="5"/>
        <v>-247.97249999999997</v>
      </c>
      <c r="S84" s="202"/>
      <c r="T84" s="202"/>
      <c r="U84" s="102">
        <v>44063</v>
      </c>
      <c r="V84" s="112">
        <v>28.5</v>
      </c>
      <c r="W84" s="111">
        <v>22.5</v>
      </c>
      <c r="X84" s="82">
        <v>31</v>
      </c>
      <c r="Y84" s="82">
        <v>23</v>
      </c>
      <c r="AA84" s="220">
        <v>43697</v>
      </c>
      <c r="AB84" s="103">
        <v>0</v>
      </c>
      <c r="AC84" s="102">
        <v>44063</v>
      </c>
      <c r="AD84" s="234">
        <v>57</v>
      </c>
      <c r="AK84" s="202">
        <v>2.6870402496280001</v>
      </c>
    </row>
    <row r="85" spans="3:37" x14ac:dyDescent="0.25">
      <c r="C85" s="203">
        <v>43912</v>
      </c>
      <c r="D85" s="213">
        <v>17</v>
      </c>
      <c r="E85" s="213">
        <v>33</v>
      </c>
      <c r="F85" s="200">
        <v>3.6794775036630671</v>
      </c>
      <c r="G85" s="205">
        <v>0</v>
      </c>
      <c r="H85" s="82">
        <f t="shared" si="3"/>
        <v>0</v>
      </c>
      <c r="J85" s="82">
        <v>82</v>
      </c>
      <c r="K85" s="10">
        <v>43698</v>
      </c>
      <c r="L85" s="82">
        <v>0</v>
      </c>
      <c r="M85" s="82">
        <v>0</v>
      </c>
      <c r="N85" s="12">
        <v>0</v>
      </c>
      <c r="O85" s="103">
        <v>0</v>
      </c>
      <c r="P85" s="82">
        <f t="shared" si="4"/>
        <v>0</v>
      </c>
      <c r="Q85" s="206">
        <v>2.409125</v>
      </c>
      <c r="R85" s="82">
        <f t="shared" si="5"/>
        <v>-240.91249999999999</v>
      </c>
      <c r="S85" s="202"/>
      <c r="T85" s="202"/>
      <c r="U85" s="102">
        <v>44064</v>
      </c>
      <c r="V85" s="111">
        <v>32.5</v>
      </c>
      <c r="W85" s="111">
        <v>25</v>
      </c>
      <c r="X85" s="82">
        <v>33</v>
      </c>
      <c r="Y85" s="82">
        <v>25</v>
      </c>
      <c r="AA85" s="220">
        <v>43698</v>
      </c>
      <c r="AB85" s="103">
        <v>0</v>
      </c>
      <c r="AC85" s="102">
        <v>44064</v>
      </c>
      <c r="AD85" s="239">
        <v>22</v>
      </c>
      <c r="AK85" s="202">
        <v>2.7991621387326</v>
      </c>
    </row>
    <row r="86" spans="3:37" x14ac:dyDescent="0.25">
      <c r="C86" s="203">
        <v>43913</v>
      </c>
      <c r="D86" s="213">
        <v>21.5</v>
      </c>
      <c r="E86" s="213">
        <v>35</v>
      </c>
      <c r="F86" s="200">
        <v>3.6527973583061057</v>
      </c>
      <c r="G86" s="205">
        <v>0</v>
      </c>
      <c r="H86" s="82">
        <f t="shared" si="3"/>
        <v>0</v>
      </c>
      <c r="J86" s="82">
        <v>83</v>
      </c>
      <c r="K86" s="10">
        <v>43699</v>
      </c>
      <c r="L86" s="82">
        <v>0</v>
      </c>
      <c r="M86" s="82">
        <v>0</v>
      </c>
      <c r="N86" s="12">
        <v>0</v>
      </c>
      <c r="O86" s="103">
        <v>0</v>
      </c>
      <c r="P86" s="82">
        <f t="shared" si="4"/>
        <v>0</v>
      </c>
      <c r="Q86" s="206">
        <v>2.3615750000000002</v>
      </c>
      <c r="R86" s="82">
        <f t="shared" si="5"/>
        <v>-236.15750000000003</v>
      </c>
      <c r="S86" s="202"/>
      <c r="T86" s="202"/>
      <c r="U86" s="102">
        <v>44065</v>
      </c>
      <c r="V86" s="113">
        <v>31</v>
      </c>
      <c r="W86" s="113">
        <v>25.5</v>
      </c>
      <c r="X86" s="82">
        <v>30</v>
      </c>
      <c r="Y86" s="82">
        <v>26</v>
      </c>
      <c r="AA86" s="220">
        <v>43699</v>
      </c>
      <c r="AB86" s="103">
        <v>0</v>
      </c>
      <c r="AC86" s="102">
        <v>44065</v>
      </c>
      <c r="AD86" s="240">
        <v>8.4</v>
      </c>
      <c r="AK86" s="202">
        <v>2.8631178728253999</v>
      </c>
    </row>
    <row r="87" spans="3:37" x14ac:dyDescent="0.25">
      <c r="C87" s="203">
        <v>43914</v>
      </c>
      <c r="D87" s="213">
        <v>19.5</v>
      </c>
      <c r="E87" s="213">
        <v>32</v>
      </c>
      <c r="F87" s="200">
        <v>3.3476416001041445</v>
      </c>
      <c r="G87" s="205">
        <v>0</v>
      </c>
      <c r="H87" s="82">
        <f t="shared" si="3"/>
        <v>0</v>
      </c>
      <c r="J87" s="82">
        <v>84</v>
      </c>
      <c r="K87" s="10">
        <v>43700</v>
      </c>
      <c r="L87" s="82">
        <v>0</v>
      </c>
      <c r="M87" s="82">
        <v>0</v>
      </c>
      <c r="N87" s="12">
        <v>0</v>
      </c>
      <c r="O87" s="103">
        <v>0</v>
      </c>
      <c r="P87" s="82">
        <f t="shared" si="4"/>
        <v>0</v>
      </c>
      <c r="Q87" s="206">
        <v>2.3282250000000002</v>
      </c>
      <c r="R87" s="82">
        <f t="shared" si="5"/>
        <v>-232.82250000000002</v>
      </c>
      <c r="S87" s="202"/>
      <c r="T87" s="202"/>
      <c r="U87" s="102">
        <v>44066</v>
      </c>
      <c r="V87" s="113">
        <v>28</v>
      </c>
      <c r="W87" s="113">
        <v>26</v>
      </c>
      <c r="X87" s="82">
        <v>30</v>
      </c>
      <c r="Y87" s="82">
        <v>26</v>
      </c>
      <c r="AA87" s="220">
        <v>43700</v>
      </c>
      <c r="AB87" s="103">
        <v>0</v>
      </c>
      <c r="AC87" s="102">
        <v>44066</v>
      </c>
      <c r="AD87" s="83">
        <v>0</v>
      </c>
      <c r="AK87" s="202">
        <v>2.8960905600519999</v>
      </c>
    </row>
    <row r="88" spans="3:37" x14ac:dyDescent="0.25">
      <c r="C88" s="203">
        <v>43915</v>
      </c>
      <c r="D88" s="213">
        <v>18.5</v>
      </c>
      <c r="E88" s="213">
        <v>34.5</v>
      </c>
      <c r="F88" s="200">
        <v>3.1342181681041446</v>
      </c>
      <c r="G88" s="205">
        <v>0</v>
      </c>
      <c r="H88" s="82">
        <f t="shared" si="3"/>
        <v>0</v>
      </c>
      <c r="J88" s="82">
        <v>85</v>
      </c>
      <c r="K88" s="10">
        <v>43701</v>
      </c>
      <c r="L88" s="82">
        <v>0</v>
      </c>
      <c r="M88" s="82">
        <v>0</v>
      </c>
      <c r="N88" s="12">
        <v>0</v>
      </c>
      <c r="O88" s="103">
        <v>0</v>
      </c>
      <c r="P88" s="82">
        <f t="shared" si="4"/>
        <v>0</v>
      </c>
      <c r="Q88" s="206">
        <v>2.3006500000000001</v>
      </c>
      <c r="R88" s="82">
        <f t="shared" si="5"/>
        <v>-230.065</v>
      </c>
      <c r="S88" s="202"/>
      <c r="T88" s="202"/>
      <c r="U88" s="102">
        <v>44067</v>
      </c>
      <c r="V88" s="113">
        <v>26.5</v>
      </c>
      <c r="W88" s="113">
        <v>26</v>
      </c>
      <c r="X88" s="82">
        <v>29</v>
      </c>
      <c r="Y88" s="82">
        <v>25</v>
      </c>
      <c r="AA88" s="220">
        <v>43701</v>
      </c>
      <c r="AB88" s="103">
        <v>0</v>
      </c>
      <c r="AC88" s="102">
        <v>44067</v>
      </c>
      <c r="AD88" s="83">
        <v>2.2000000000000002</v>
      </c>
      <c r="AK88" s="202">
        <v>2.9287217588629</v>
      </c>
    </row>
    <row r="89" spans="3:37" x14ac:dyDescent="0.25">
      <c r="C89" s="203">
        <v>43916</v>
      </c>
      <c r="D89" s="210">
        <v>18</v>
      </c>
      <c r="E89" s="210">
        <v>27</v>
      </c>
      <c r="F89" s="200">
        <v>2.9827375235525646</v>
      </c>
      <c r="G89" s="205">
        <v>9.8000000000000007</v>
      </c>
      <c r="H89" s="82">
        <f t="shared" si="3"/>
        <v>0.98000000000000009</v>
      </c>
      <c r="J89" s="82">
        <v>86</v>
      </c>
      <c r="K89" s="10">
        <v>43702</v>
      </c>
      <c r="L89" s="82">
        <v>0</v>
      </c>
      <c r="M89" s="82">
        <v>0</v>
      </c>
      <c r="N89" s="12">
        <v>0</v>
      </c>
      <c r="O89" s="103">
        <v>3.8</v>
      </c>
      <c r="P89" s="82">
        <f t="shared" si="4"/>
        <v>0.38</v>
      </c>
      <c r="Q89" s="206">
        <v>2.2756999999999996</v>
      </c>
      <c r="R89" s="82">
        <f t="shared" si="5"/>
        <v>-227.56999999999996</v>
      </c>
      <c r="S89" s="202"/>
      <c r="T89" s="202"/>
      <c r="U89" s="102">
        <v>44068</v>
      </c>
      <c r="V89" s="113">
        <v>27</v>
      </c>
      <c r="W89" s="113">
        <v>24.5</v>
      </c>
      <c r="X89" s="82">
        <v>31</v>
      </c>
      <c r="Y89" s="82">
        <v>24</v>
      </c>
      <c r="AA89" s="220">
        <v>43702</v>
      </c>
      <c r="AB89" s="223">
        <v>3.8</v>
      </c>
      <c r="AC89" s="102">
        <v>44068</v>
      </c>
      <c r="AD89" s="240">
        <v>8</v>
      </c>
      <c r="AK89" s="202">
        <v>2.9554421731482998</v>
      </c>
    </row>
    <row r="90" spans="3:37" x14ac:dyDescent="0.25">
      <c r="C90" s="203">
        <v>43917</v>
      </c>
      <c r="D90" s="210">
        <v>17.5</v>
      </c>
      <c r="E90" s="210">
        <v>26.5</v>
      </c>
      <c r="F90" s="200">
        <v>3.0363842300275214</v>
      </c>
      <c r="G90" s="205">
        <v>4.3</v>
      </c>
      <c r="H90" s="82">
        <f t="shared" si="3"/>
        <v>0.43</v>
      </c>
      <c r="J90" s="82">
        <v>87</v>
      </c>
      <c r="K90" s="10">
        <v>43703</v>
      </c>
      <c r="L90" s="82">
        <v>0</v>
      </c>
      <c r="M90" s="82">
        <v>0</v>
      </c>
      <c r="N90" s="12">
        <v>4.8</v>
      </c>
      <c r="O90" s="103">
        <v>22.8</v>
      </c>
      <c r="P90" s="82">
        <f t="shared" si="4"/>
        <v>2.2800000000000002</v>
      </c>
      <c r="Q90" s="206">
        <v>2.2557999999999998</v>
      </c>
      <c r="R90" s="82">
        <f t="shared" si="5"/>
        <v>-225.57999999999998</v>
      </c>
      <c r="S90" s="202"/>
      <c r="T90" s="202"/>
      <c r="U90" s="102">
        <v>44069</v>
      </c>
      <c r="V90" s="114">
        <v>28</v>
      </c>
      <c r="W90" s="114">
        <v>24.5</v>
      </c>
      <c r="X90" s="82">
        <v>32</v>
      </c>
      <c r="Y90" s="82">
        <v>25</v>
      </c>
      <c r="AA90" s="220">
        <v>43703</v>
      </c>
      <c r="AB90" s="226">
        <v>22.8</v>
      </c>
      <c r="AC90" s="102">
        <v>44069</v>
      </c>
      <c r="AD90" s="83">
        <v>2</v>
      </c>
      <c r="AK90" s="202">
        <v>2.9794673482268998</v>
      </c>
    </row>
    <row r="91" spans="3:37" x14ac:dyDescent="0.25">
      <c r="C91" s="203">
        <v>43918</v>
      </c>
      <c r="D91" s="210">
        <v>13.5</v>
      </c>
      <c r="E91" s="210">
        <v>26</v>
      </c>
      <c r="F91" s="200">
        <v>2.9933795423827863</v>
      </c>
      <c r="G91" s="205">
        <v>0</v>
      </c>
      <c r="H91" s="82">
        <f t="shared" si="3"/>
        <v>0</v>
      </c>
      <c r="J91" s="82">
        <v>88</v>
      </c>
      <c r="K91" s="10">
        <v>43704</v>
      </c>
      <c r="L91" s="82">
        <v>1</v>
      </c>
      <c r="M91" s="82">
        <v>15</v>
      </c>
      <c r="N91" s="12">
        <v>22.4</v>
      </c>
      <c r="O91" s="103">
        <v>3.8</v>
      </c>
      <c r="P91" s="82">
        <f t="shared" si="4"/>
        <v>0.38</v>
      </c>
      <c r="Q91" s="206">
        <v>2.2251500000000002</v>
      </c>
      <c r="R91" s="82">
        <f t="shared" si="5"/>
        <v>-222.51500000000001</v>
      </c>
      <c r="S91" s="202"/>
      <c r="T91" s="202"/>
      <c r="U91" s="102">
        <v>44070</v>
      </c>
      <c r="V91" s="114">
        <v>28</v>
      </c>
      <c r="W91" s="114">
        <v>25</v>
      </c>
      <c r="X91" s="82">
        <v>33</v>
      </c>
      <c r="Y91" s="82">
        <v>25</v>
      </c>
      <c r="AA91" s="220">
        <v>43704</v>
      </c>
      <c r="AB91" s="223">
        <v>3.8</v>
      </c>
      <c r="AC91" s="102">
        <v>44070</v>
      </c>
      <c r="AD91" s="83">
        <v>1.5</v>
      </c>
      <c r="AK91" s="202">
        <v>3.0335812892509</v>
      </c>
    </row>
    <row r="92" spans="3:37" x14ac:dyDescent="0.25">
      <c r="C92" s="203">
        <v>43919</v>
      </c>
      <c r="D92" s="210">
        <v>15.5</v>
      </c>
      <c r="E92" s="210">
        <v>31.5</v>
      </c>
      <c r="F92" s="200">
        <v>3.1975378612789158</v>
      </c>
      <c r="G92" s="205">
        <v>0</v>
      </c>
      <c r="H92" s="82">
        <f t="shared" si="3"/>
        <v>0</v>
      </c>
      <c r="J92" s="82">
        <v>89</v>
      </c>
      <c r="K92" s="10">
        <v>43705</v>
      </c>
      <c r="L92" s="82">
        <v>2</v>
      </c>
      <c r="M92" s="82">
        <v>3</v>
      </c>
      <c r="N92" s="12">
        <v>6.8</v>
      </c>
      <c r="O92" s="103">
        <v>6.2</v>
      </c>
      <c r="P92" s="82">
        <f t="shared" si="4"/>
        <v>0.62</v>
      </c>
      <c r="Q92" s="206">
        <v>2.1924250000000001</v>
      </c>
      <c r="R92" s="82">
        <f t="shared" si="5"/>
        <v>-219.24250000000001</v>
      </c>
      <c r="S92" s="202"/>
      <c r="T92" s="202"/>
      <c r="U92" s="102">
        <v>44071</v>
      </c>
      <c r="V92" s="114">
        <v>31.5</v>
      </c>
      <c r="W92" s="114">
        <v>25</v>
      </c>
      <c r="X92" s="82">
        <v>33</v>
      </c>
      <c r="Y92" s="82">
        <v>26</v>
      </c>
      <c r="AA92" s="220">
        <v>43705</v>
      </c>
      <c r="AB92" s="233">
        <v>6.2</v>
      </c>
      <c r="AC92" s="102">
        <v>44071</v>
      </c>
      <c r="AD92" s="83">
        <v>0</v>
      </c>
      <c r="AK92" s="202">
        <v>3.084826257205</v>
      </c>
    </row>
    <row r="93" spans="3:37" x14ac:dyDescent="0.25">
      <c r="C93" s="203">
        <v>43920</v>
      </c>
      <c r="D93" s="210">
        <v>16.5</v>
      </c>
      <c r="E93" s="210">
        <v>32</v>
      </c>
      <c r="F93" s="200">
        <v>3.3680542973513314</v>
      </c>
      <c r="G93" s="205">
        <v>0</v>
      </c>
      <c r="H93" s="82">
        <f t="shared" si="3"/>
        <v>0</v>
      </c>
      <c r="J93" s="82">
        <v>90</v>
      </c>
      <c r="K93" s="10">
        <v>43706</v>
      </c>
      <c r="L93" s="82">
        <v>0</v>
      </c>
      <c r="M93" s="82">
        <v>0</v>
      </c>
      <c r="N93" s="12">
        <v>5.2</v>
      </c>
      <c r="O93" s="103">
        <v>0</v>
      </c>
      <c r="P93" s="82">
        <f t="shared" si="4"/>
        <v>0</v>
      </c>
      <c r="Q93" s="206">
        <v>2.1656500000000003</v>
      </c>
      <c r="R93" s="82">
        <f t="shared" si="5"/>
        <v>-216.56500000000003</v>
      </c>
      <c r="S93" s="202"/>
      <c r="T93" s="202"/>
      <c r="U93" s="102">
        <v>44072</v>
      </c>
      <c r="V93" s="114">
        <v>35.5</v>
      </c>
      <c r="W93" s="114">
        <v>25</v>
      </c>
      <c r="X93" s="82">
        <v>34</v>
      </c>
      <c r="Y93" s="82">
        <v>26</v>
      </c>
      <c r="AA93" s="220">
        <v>43706</v>
      </c>
      <c r="AB93" s="103">
        <v>0</v>
      </c>
      <c r="AC93" s="102">
        <v>44072</v>
      </c>
      <c r="AD93" s="241">
        <v>24.6</v>
      </c>
      <c r="AK93" s="202">
        <v>3.1067523074961998</v>
      </c>
    </row>
    <row r="94" spans="3:37" x14ac:dyDescent="0.25">
      <c r="C94" s="203">
        <v>43921</v>
      </c>
      <c r="D94" s="210">
        <v>17</v>
      </c>
      <c r="E94" s="210">
        <v>32.5</v>
      </c>
      <c r="F94" s="200">
        <v>3.5250244507589579</v>
      </c>
      <c r="G94" s="205">
        <v>0</v>
      </c>
      <c r="H94" s="82">
        <f t="shared" si="3"/>
        <v>0</v>
      </c>
      <c r="J94" s="82">
        <v>91</v>
      </c>
      <c r="K94" s="10">
        <v>43707</v>
      </c>
      <c r="L94" s="82">
        <v>0</v>
      </c>
      <c r="M94" s="82">
        <v>0</v>
      </c>
      <c r="N94" s="12">
        <v>0</v>
      </c>
      <c r="O94" s="103">
        <v>29</v>
      </c>
      <c r="P94" s="82">
        <f t="shared" si="4"/>
        <v>2.9</v>
      </c>
      <c r="Q94" s="206">
        <v>2.1308750000000001</v>
      </c>
      <c r="R94" s="82">
        <f t="shared" si="5"/>
        <v>-213.08750000000001</v>
      </c>
      <c r="S94" s="202"/>
      <c r="T94" s="202"/>
      <c r="U94" s="102">
        <v>44073</v>
      </c>
      <c r="V94" s="114">
        <v>28.5</v>
      </c>
      <c r="W94" s="114">
        <v>25.5</v>
      </c>
      <c r="X94" s="82">
        <v>28</v>
      </c>
      <c r="Y94" s="82">
        <v>25</v>
      </c>
      <c r="AA94" s="220">
        <v>43707</v>
      </c>
      <c r="AB94" s="226">
        <v>29</v>
      </c>
      <c r="AC94" s="102">
        <v>44073</v>
      </c>
      <c r="AD94" s="241">
        <v>21.8</v>
      </c>
      <c r="AK94" s="202">
        <v>3.1314399390281</v>
      </c>
    </row>
    <row r="95" spans="3:37" x14ac:dyDescent="0.25">
      <c r="C95" s="203">
        <v>43922</v>
      </c>
      <c r="D95" s="204">
        <v>18.5</v>
      </c>
      <c r="E95" s="204">
        <v>32</v>
      </c>
      <c r="F95" s="200">
        <v>3.5708267535706919</v>
      </c>
      <c r="G95" s="205">
        <v>0</v>
      </c>
      <c r="H95" s="82">
        <f t="shared" si="3"/>
        <v>0</v>
      </c>
      <c r="J95" s="82">
        <v>92</v>
      </c>
      <c r="K95" s="10">
        <v>43708</v>
      </c>
      <c r="L95" s="82">
        <v>0</v>
      </c>
      <c r="M95" s="82">
        <v>0</v>
      </c>
      <c r="N95" s="12">
        <v>31.8</v>
      </c>
      <c r="O95" s="103">
        <v>6</v>
      </c>
      <c r="P95" s="82">
        <f t="shared" si="4"/>
        <v>0.6</v>
      </c>
      <c r="Q95" s="206">
        <v>2.0807500000000001</v>
      </c>
      <c r="R95" s="82">
        <f t="shared" si="5"/>
        <v>-208.07500000000002</v>
      </c>
      <c r="S95" s="202"/>
      <c r="T95" s="202"/>
      <c r="U95" s="102">
        <v>44074</v>
      </c>
      <c r="V95" s="114">
        <v>26</v>
      </c>
      <c r="W95" s="114">
        <v>24</v>
      </c>
      <c r="X95" s="82">
        <v>29</v>
      </c>
      <c r="Y95" s="82">
        <v>24</v>
      </c>
      <c r="AA95" s="220">
        <v>43708</v>
      </c>
      <c r="AB95" s="233">
        <v>6</v>
      </c>
      <c r="AC95" s="102">
        <v>44074</v>
      </c>
      <c r="AD95" s="241">
        <v>16.3</v>
      </c>
      <c r="AK95" s="202">
        <v>3.173687995881</v>
      </c>
    </row>
    <row r="96" spans="3:37" x14ac:dyDescent="0.25">
      <c r="C96" s="203">
        <v>43923</v>
      </c>
      <c r="D96" s="204">
        <v>17</v>
      </c>
      <c r="E96" s="204">
        <v>32.5</v>
      </c>
      <c r="F96" s="200">
        <v>3.6095033551778699</v>
      </c>
      <c r="G96" s="205">
        <v>0</v>
      </c>
      <c r="H96" s="82">
        <f t="shared" si="3"/>
        <v>0</v>
      </c>
      <c r="J96" s="82">
        <v>93</v>
      </c>
      <c r="K96" s="10">
        <v>43709</v>
      </c>
      <c r="L96" s="82">
        <v>0</v>
      </c>
      <c r="M96" s="82">
        <v>0</v>
      </c>
      <c r="N96" s="12">
        <v>5.8</v>
      </c>
      <c r="O96" s="103">
        <v>0.2</v>
      </c>
      <c r="P96" s="82">
        <f t="shared" si="4"/>
        <v>0.02</v>
      </c>
      <c r="Q96" s="206">
        <v>2.0323250000000002</v>
      </c>
      <c r="R96" s="82">
        <f t="shared" si="5"/>
        <v>-203.23250000000002</v>
      </c>
      <c r="S96" s="202"/>
      <c r="T96" s="202"/>
      <c r="U96" s="102">
        <v>44075</v>
      </c>
      <c r="X96" s="82">
        <v>29</v>
      </c>
      <c r="Y96" s="82">
        <v>23</v>
      </c>
      <c r="AA96" s="220">
        <v>43709</v>
      </c>
      <c r="AB96" s="103">
        <v>0.2</v>
      </c>
      <c r="AC96" s="102">
        <v>44075</v>
      </c>
      <c r="AD96" s="242">
        <v>6.5</v>
      </c>
      <c r="AK96" s="202">
        <v>3.22396418778</v>
      </c>
    </row>
    <row r="97" spans="3:37" x14ac:dyDescent="0.25">
      <c r="C97" s="203">
        <v>43924</v>
      </c>
      <c r="D97" s="204">
        <v>16</v>
      </c>
      <c r="E97" s="204">
        <v>33</v>
      </c>
      <c r="F97" s="200">
        <v>3.6881663017058766</v>
      </c>
      <c r="G97" s="205">
        <v>0</v>
      </c>
      <c r="H97" s="82">
        <f t="shared" si="3"/>
        <v>0</v>
      </c>
      <c r="J97" s="82">
        <v>94</v>
      </c>
      <c r="K97" s="10">
        <v>43710</v>
      </c>
      <c r="L97" s="82">
        <v>5</v>
      </c>
      <c r="M97" s="82">
        <v>6</v>
      </c>
      <c r="N97" s="12">
        <v>0</v>
      </c>
      <c r="O97" s="103">
        <v>6.8</v>
      </c>
      <c r="P97" s="82">
        <f t="shared" si="4"/>
        <v>0.67999999999999994</v>
      </c>
      <c r="Q97" s="206">
        <v>1.9870749999999999</v>
      </c>
      <c r="R97" s="82">
        <f t="shared" si="5"/>
        <v>-198.70749999999998</v>
      </c>
      <c r="S97" s="202"/>
      <c r="T97" s="202"/>
      <c r="U97" s="102">
        <v>44076</v>
      </c>
      <c r="X97" s="82">
        <v>32</v>
      </c>
      <c r="Y97" s="82">
        <v>25</v>
      </c>
      <c r="AA97" s="220">
        <v>43710</v>
      </c>
      <c r="AB97" s="233">
        <v>6.8</v>
      </c>
      <c r="AC97" s="102">
        <v>44076</v>
      </c>
      <c r="AD97" s="200">
        <v>0</v>
      </c>
      <c r="AK97" s="202">
        <v>3.2712480390366001</v>
      </c>
    </row>
    <row r="98" spans="3:37" x14ac:dyDescent="0.25">
      <c r="C98" s="102">
        <v>43925</v>
      </c>
      <c r="D98" s="204">
        <v>15.5</v>
      </c>
      <c r="E98" s="204">
        <v>32.5</v>
      </c>
      <c r="F98" s="200">
        <v>3.8465940416811453</v>
      </c>
      <c r="G98" s="200">
        <v>0</v>
      </c>
      <c r="H98" s="82">
        <f t="shared" si="3"/>
        <v>0</v>
      </c>
      <c r="J98" s="82">
        <v>95</v>
      </c>
      <c r="K98" s="10">
        <v>43711</v>
      </c>
      <c r="L98" s="82">
        <v>23</v>
      </c>
      <c r="M98" s="82">
        <v>0</v>
      </c>
      <c r="N98" s="12">
        <v>7</v>
      </c>
      <c r="O98" s="103">
        <v>0</v>
      </c>
      <c r="P98" s="82">
        <f t="shared" si="4"/>
        <v>0</v>
      </c>
      <c r="Q98" s="206">
        <v>1.9400249999999999</v>
      </c>
      <c r="R98" s="82">
        <f t="shared" si="5"/>
        <v>-194.0025</v>
      </c>
      <c r="S98" s="202"/>
      <c r="T98" s="202"/>
      <c r="U98" s="102">
        <v>44077</v>
      </c>
      <c r="X98" s="82">
        <v>30</v>
      </c>
      <c r="Y98" s="82">
        <v>25</v>
      </c>
      <c r="AA98" s="220">
        <v>43711</v>
      </c>
      <c r="AB98" s="103">
        <v>0</v>
      </c>
      <c r="AC98" s="102">
        <v>44077</v>
      </c>
      <c r="AD98" s="243">
        <v>2.6</v>
      </c>
      <c r="AK98" s="202">
        <v>3.2979822869708002</v>
      </c>
    </row>
    <row r="99" spans="3:37" x14ac:dyDescent="0.25">
      <c r="C99" s="102">
        <v>43926</v>
      </c>
      <c r="D99" s="204">
        <v>17.5</v>
      </c>
      <c r="E99" s="204">
        <v>35</v>
      </c>
      <c r="F99" s="200">
        <v>3.9453705200687423</v>
      </c>
      <c r="G99" s="200">
        <v>0</v>
      </c>
      <c r="H99" s="82">
        <f t="shared" si="3"/>
        <v>0</v>
      </c>
      <c r="J99" s="82">
        <v>96</v>
      </c>
      <c r="K99" s="10">
        <v>43712</v>
      </c>
      <c r="L99" s="82">
        <v>0</v>
      </c>
      <c r="M99" s="82">
        <v>0</v>
      </c>
      <c r="N99" s="12">
        <v>0</v>
      </c>
      <c r="O99" s="103">
        <v>14.8</v>
      </c>
      <c r="P99" s="82">
        <f t="shared" si="4"/>
        <v>1.48</v>
      </c>
      <c r="Q99" s="206">
        <v>1.902825</v>
      </c>
      <c r="R99" s="82">
        <f t="shared" si="5"/>
        <v>-190.2825</v>
      </c>
      <c r="S99" s="202"/>
      <c r="T99" s="202"/>
      <c r="U99" s="102">
        <v>44078</v>
      </c>
      <c r="X99" s="82">
        <v>31</v>
      </c>
      <c r="Y99" s="82">
        <v>25</v>
      </c>
      <c r="AA99" s="220">
        <v>43712</v>
      </c>
      <c r="AB99" s="227">
        <v>14.8</v>
      </c>
      <c r="AC99" s="102">
        <v>44078</v>
      </c>
      <c r="AD99" s="200">
        <v>2</v>
      </c>
      <c r="AK99" s="202">
        <v>3.3071546961544001</v>
      </c>
    </row>
    <row r="100" spans="3:37" x14ac:dyDescent="0.25">
      <c r="C100" s="102">
        <v>43927</v>
      </c>
      <c r="D100" s="210">
        <v>19.5</v>
      </c>
      <c r="E100" s="210">
        <v>37</v>
      </c>
      <c r="F100" s="200">
        <v>4.080284113901028</v>
      </c>
      <c r="G100" s="200">
        <v>0</v>
      </c>
      <c r="H100" s="82">
        <f t="shared" si="3"/>
        <v>0</v>
      </c>
      <c r="J100" s="82">
        <v>97</v>
      </c>
      <c r="K100" s="10">
        <v>43713</v>
      </c>
      <c r="L100" s="82">
        <v>0</v>
      </c>
      <c r="M100" s="82">
        <v>0</v>
      </c>
      <c r="N100" s="12">
        <v>15.2</v>
      </c>
      <c r="O100" s="103">
        <v>0.2</v>
      </c>
      <c r="P100" s="82">
        <f t="shared" si="4"/>
        <v>0.02</v>
      </c>
      <c r="Q100" s="206">
        <v>1.8609249999999999</v>
      </c>
      <c r="R100" s="82">
        <f t="shared" si="5"/>
        <v>-186.0925</v>
      </c>
      <c r="S100" s="202"/>
      <c r="T100" s="202"/>
      <c r="U100" s="102">
        <v>44079</v>
      </c>
      <c r="X100" s="82">
        <v>34</v>
      </c>
      <c r="Y100" s="82">
        <v>24</v>
      </c>
      <c r="AA100" s="220">
        <v>43713</v>
      </c>
      <c r="AB100" s="103">
        <v>0.2</v>
      </c>
      <c r="AC100" s="102">
        <v>44079</v>
      </c>
      <c r="AD100" s="244">
        <v>14</v>
      </c>
      <c r="AK100" s="202">
        <v>3.2496089175201002</v>
      </c>
    </row>
    <row r="101" spans="3:37" x14ac:dyDescent="0.25">
      <c r="C101" s="102">
        <v>43928</v>
      </c>
      <c r="D101" s="210">
        <v>19.5</v>
      </c>
      <c r="E101" s="210">
        <v>36.5</v>
      </c>
      <c r="F101" s="200">
        <v>4.1547397984676833</v>
      </c>
      <c r="G101" s="200">
        <v>0</v>
      </c>
      <c r="H101" s="82">
        <f t="shared" si="3"/>
        <v>0</v>
      </c>
      <c r="J101" s="82">
        <v>98</v>
      </c>
      <c r="K101" s="10">
        <v>43714</v>
      </c>
      <c r="L101" s="82">
        <v>0</v>
      </c>
      <c r="M101" s="82">
        <v>0</v>
      </c>
      <c r="N101" s="12">
        <v>0</v>
      </c>
      <c r="O101" s="103">
        <v>0</v>
      </c>
      <c r="P101" s="82">
        <f t="shared" si="4"/>
        <v>0</v>
      </c>
      <c r="Q101" s="206">
        <v>1.8190500000000001</v>
      </c>
      <c r="R101" s="82">
        <f t="shared" si="5"/>
        <v>-181.905</v>
      </c>
      <c r="S101" s="202"/>
      <c r="T101" s="202"/>
      <c r="U101" s="102">
        <v>44080</v>
      </c>
      <c r="X101" s="82">
        <v>35</v>
      </c>
      <c r="Y101" s="82">
        <v>25</v>
      </c>
      <c r="AA101" s="220">
        <v>43714</v>
      </c>
      <c r="AB101" s="103">
        <v>0</v>
      </c>
      <c r="AC101" s="102">
        <v>44080</v>
      </c>
      <c r="AD101" s="200">
        <v>0</v>
      </c>
      <c r="AK101" s="202">
        <v>3.1782672039722</v>
      </c>
    </row>
    <row r="102" spans="3:37" x14ac:dyDescent="0.25">
      <c r="C102" s="102">
        <v>43929</v>
      </c>
      <c r="D102" s="210">
        <v>19.5</v>
      </c>
      <c r="E102" s="210">
        <v>38.5</v>
      </c>
      <c r="F102" s="200">
        <v>4.1635815226828292</v>
      </c>
      <c r="G102" s="200">
        <v>0</v>
      </c>
      <c r="H102" s="82">
        <f t="shared" si="3"/>
        <v>0</v>
      </c>
      <c r="J102" s="82">
        <v>99</v>
      </c>
      <c r="K102" s="10">
        <v>43715</v>
      </c>
      <c r="L102" s="82">
        <v>0</v>
      </c>
      <c r="M102" s="82">
        <v>0</v>
      </c>
      <c r="N102" s="12">
        <v>0</v>
      </c>
      <c r="O102" s="103">
        <v>0</v>
      </c>
      <c r="P102" s="82">
        <f t="shared" si="4"/>
        <v>0</v>
      </c>
      <c r="Q102" s="206">
        <v>1.788475</v>
      </c>
      <c r="R102" s="82">
        <f t="shared" si="5"/>
        <v>-178.8475</v>
      </c>
      <c r="S102" s="202"/>
      <c r="T102" s="202"/>
      <c r="U102" s="102">
        <v>44081</v>
      </c>
      <c r="X102" s="82">
        <v>33</v>
      </c>
      <c r="Y102" s="82">
        <v>25</v>
      </c>
      <c r="AA102" s="220">
        <v>43715</v>
      </c>
      <c r="AB102" s="103">
        <v>0</v>
      </c>
      <c r="AC102" s="102">
        <v>44081</v>
      </c>
      <c r="AD102" s="200">
        <v>2</v>
      </c>
      <c r="AK102" s="202">
        <v>3.1589224334954999</v>
      </c>
    </row>
    <row r="103" spans="3:37" x14ac:dyDescent="0.25">
      <c r="C103" s="102">
        <v>43930</v>
      </c>
      <c r="D103" s="210">
        <v>17.5</v>
      </c>
      <c r="E103" s="210">
        <v>35.5</v>
      </c>
      <c r="F103" s="200">
        <v>4.1209977839303589</v>
      </c>
      <c r="G103" s="200">
        <v>0</v>
      </c>
      <c r="H103" s="82">
        <f t="shared" si="3"/>
        <v>0</v>
      </c>
      <c r="J103" s="82">
        <v>100</v>
      </c>
      <c r="K103" s="10">
        <v>43716</v>
      </c>
      <c r="L103" s="82">
        <v>0</v>
      </c>
      <c r="M103" s="82">
        <v>9</v>
      </c>
      <c r="N103" s="12">
        <v>0</v>
      </c>
      <c r="O103" s="103">
        <v>0</v>
      </c>
      <c r="P103" s="82">
        <f t="shared" si="4"/>
        <v>0</v>
      </c>
      <c r="Q103" s="206">
        <v>1.768675</v>
      </c>
      <c r="R103" s="82">
        <f t="shared" si="5"/>
        <v>-176.86750000000001</v>
      </c>
      <c r="S103" s="202"/>
      <c r="T103" s="202"/>
      <c r="U103" s="102">
        <v>44082</v>
      </c>
      <c r="X103" s="82">
        <v>34</v>
      </c>
      <c r="Y103" s="82">
        <v>24</v>
      </c>
      <c r="AA103" s="220">
        <v>43716</v>
      </c>
      <c r="AB103" s="103">
        <v>0</v>
      </c>
      <c r="AC103" s="102">
        <v>44082</v>
      </c>
      <c r="AD103" s="200">
        <v>0</v>
      </c>
      <c r="AK103" s="202">
        <v>3.2147835855162001</v>
      </c>
    </row>
    <row r="104" spans="3:37" x14ac:dyDescent="0.25">
      <c r="C104" s="102">
        <v>43931</v>
      </c>
      <c r="D104" s="210">
        <v>18.5</v>
      </c>
      <c r="E104" s="210">
        <v>35.5</v>
      </c>
      <c r="F104" s="200">
        <v>4.0774145841712519</v>
      </c>
      <c r="G104" s="200">
        <v>0</v>
      </c>
      <c r="H104" s="82">
        <f t="shared" si="3"/>
        <v>0</v>
      </c>
      <c r="J104" s="82">
        <v>101</v>
      </c>
      <c r="K104" s="10">
        <v>43717</v>
      </c>
      <c r="L104" s="82">
        <v>0</v>
      </c>
      <c r="M104" s="82">
        <v>0</v>
      </c>
      <c r="N104" s="12">
        <v>0</v>
      </c>
      <c r="O104" s="103">
        <v>0</v>
      </c>
      <c r="P104" s="82">
        <f t="shared" si="4"/>
        <v>0</v>
      </c>
      <c r="Q104" s="206">
        <v>1.7395499999999999</v>
      </c>
      <c r="R104" s="82">
        <f t="shared" si="5"/>
        <v>-173.95499999999998</v>
      </c>
      <c r="S104" s="202"/>
      <c r="T104" s="202"/>
      <c r="U104" s="102">
        <v>44083</v>
      </c>
      <c r="X104" s="82">
        <v>35</v>
      </c>
      <c r="Y104" s="82">
        <v>25</v>
      </c>
      <c r="AA104" s="220">
        <v>43717</v>
      </c>
      <c r="AB104" s="103">
        <v>0</v>
      </c>
      <c r="AC104" s="102">
        <v>44083</v>
      </c>
      <c r="AD104" s="200">
        <v>0</v>
      </c>
      <c r="AK104" s="202">
        <v>3.3023674756786998</v>
      </c>
    </row>
    <row r="105" spans="3:37" x14ac:dyDescent="0.25">
      <c r="C105" s="102">
        <v>43932</v>
      </c>
      <c r="D105" s="212">
        <v>21.5</v>
      </c>
      <c r="E105" s="212">
        <v>36.5</v>
      </c>
      <c r="F105" s="200">
        <v>4.0064646370931021</v>
      </c>
      <c r="G105" s="200">
        <v>0</v>
      </c>
      <c r="H105" s="82">
        <f t="shared" si="3"/>
        <v>0</v>
      </c>
      <c r="J105" s="82">
        <v>102</v>
      </c>
      <c r="K105" s="10">
        <v>43718</v>
      </c>
      <c r="L105" s="82">
        <v>0</v>
      </c>
      <c r="M105" s="82">
        <v>0</v>
      </c>
      <c r="N105" s="12">
        <v>0</v>
      </c>
      <c r="O105" s="103">
        <v>0</v>
      </c>
      <c r="P105" s="82">
        <f t="shared" si="4"/>
        <v>0</v>
      </c>
      <c r="Q105" s="206">
        <v>1.71885</v>
      </c>
      <c r="R105" s="82">
        <f t="shared" si="5"/>
        <v>-171.88499999999999</v>
      </c>
      <c r="S105" s="202"/>
      <c r="T105" s="202"/>
      <c r="U105" s="102">
        <v>44084</v>
      </c>
      <c r="X105" s="82">
        <v>36</v>
      </c>
      <c r="Y105" s="82">
        <v>25</v>
      </c>
      <c r="AA105" s="220">
        <v>43718</v>
      </c>
      <c r="AB105" s="103">
        <v>0</v>
      </c>
      <c r="AC105" s="102">
        <v>44084</v>
      </c>
      <c r="AD105" s="200">
        <v>0</v>
      </c>
      <c r="AK105" s="202">
        <v>3.4700036338817002</v>
      </c>
    </row>
    <row r="106" spans="3:37" x14ac:dyDescent="0.25">
      <c r="C106" s="102">
        <v>43933</v>
      </c>
      <c r="D106" s="212">
        <v>21.5</v>
      </c>
      <c r="E106" s="212">
        <v>36</v>
      </c>
      <c r="F106" s="200">
        <v>4.0418406445888495</v>
      </c>
      <c r="G106" s="200">
        <v>0</v>
      </c>
      <c r="H106" s="82">
        <f t="shared" si="3"/>
        <v>0</v>
      </c>
      <c r="J106" s="82">
        <v>103</v>
      </c>
      <c r="K106" s="10">
        <v>43719</v>
      </c>
      <c r="L106" s="82">
        <v>0</v>
      </c>
      <c r="M106" s="82">
        <v>0</v>
      </c>
      <c r="N106" s="12">
        <v>0</v>
      </c>
      <c r="O106" s="103">
        <v>0</v>
      </c>
      <c r="P106" s="82">
        <f t="shared" si="4"/>
        <v>0</v>
      </c>
      <c r="Q106" s="206">
        <v>1.714575</v>
      </c>
      <c r="R106" s="82">
        <f t="shared" si="5"/>
        <v>-171.45749999999998</v>
      </c>
      <c r="S106" s="202"/>
      <c r="T106" s="202"/>
      <c r="U106" s="102">
        <v>44085</v>
      </c>
      <c r="X106" s="82">
        <v>36</v>
      </c>
      <c r="Y106" s="82">
        <v>28</v>
      </c>
      <c r="AA106" s="220">
        <v>43719</v>
      </c>
      <c r="AB106" s="103">
        <v>0</v>
      </c>
      <c r="AC106" s="102">
        <v>44085</v>
      </c>
      <c r="AD106" s="200">
        <v>0</v>
      </c>
      <c r="AK106" s="202">
        <v>3.5969822473172002</v>
      </c>
    </row>
    <row r="107" spans="3:37" x14ac:dyDescent="0.25">
      <c r="C107" s="102">
        <v>43934</v>
      </c>
      <c r="D107" s="212">
        <v>21.5</v>
      </c>
      <c r="E107" s="212">
        <v>37</v>
      </c>
      <c r="F107" s="200">
        <v>4.0865544293005263</v>
      </c>
      <c r="G107" s="200">
        <v>0</v>
      </c>
      <c r="H107" s="82">
        <f t="shared" si="3"/>
        <v>0</v>
      </c>
      <c r="J107" s="82">
        <v>104</v>
      </c>
      <c r="K107" s="10">
        <v>43720</v>
      </c>
      <c r="L107" s="82">
        <v>0</v>
      </c>
      <c r="M107" s="82">
        <v>0</v>
      </c>
      <c r="N107" s="12">
        <v>0</v>
      </c>
      <c r="O107" s="103">
        <v>0</v>
      </c>
      <c r="P107" s="82">
        <f t="shared" si="4"/>
        <v>0</v>
      </c>
      <c r="Q107" s="206">
        <v>1.7041250000000001</v>
      </c>
      <c r="R107" s="82">
        <f t="shared" si="5"/>
        <v>-170.41250000000002</v>
      </c>
      <c r="S107" s="202"/>
      <c r="T107" s="202"/>
      <c r="U107" s="102">
        <v>44086</v>
      </c>
      <c r="X107" s="82">
        <v>36</v>
      </c>
      <c r="Y107" s="82">
        <v>27</v>
      </c>
      <c r="AA107" s="220">
        <v>43720</v>
      </c>
      <c r="AB107" s="103">
        <v>0</v>
      </c>
      <c r="AC107" s="102">
        <v>44086</v>
      </c>
      <c r="AD107" s="200">
        <v>0</v>
      </c>
      <c r="AK107" s="202">
        <v>3.6475341377719999</v>
      </c>
    </row>
    <row r="108" spans="3:37" x14ac:dyDescent="0.25">
      <c r="C108" s="102">
        <v>43935</v>
      </c>
      <c r="D108" s="212">
        <v>26</v>
      </c>
      <c r="E108" s="212">
        <v>40.5</v>
      </c>
      <c r="F108" s="200">
        <v>4.1296752656561608</v>
      </c>
      <c r="G108" s="200">
        <v>0</v>
      </c>
      <c r="H108" s="82">
        <f t="shared" si="3"/>
        <v>0</v>
      </c>
      <c r="J108" s="82">
        <v>105</v>
      </c>
      <c r="K108" s="10">
        <v>43721</v>
      </c>
      <c r="L108" s="82">
        <v>0</v>
      </c>
      <c r="M108" s="82">
        <v>0</v>
      </c>
      <c r="N108" s="12">
        <v>0</v>
      </c>
      <c r="O108" s="103">
        <v>0</v>
      </c>
      <c r="P108" s="82">
        <f t="shared" si="4"/>
        <v>0</v>
      </c>
      <c r="Q108" s="206">
        <v>1.6944000000000004</v>
      </c>
      <c r="R108" s="82">
        <f t="shared" si="5"/>
        <v>-169.44000000000003</v>
      </c>
      <c r="S108" s="202"/>
      <c r="T108" s="202"/>
      <c r="U108" s="102">
        <v>44087</v>
      </c>
      <c r="X108" s="82">
        <v>36</v>
      </c>
      <c r="Y108" s="82">
        <v>26</v>
      </c>
      <c r="AA108" s="220">
        <v>43721</v>
      </c>
      <c r="AB108" s="103">
        <v>0</v>
      </c>
      <c r="AC108" s="102">
        <v>44087</v>
      </c>
      <c r="AD108" s="200">
        <v>0</v>
      </c>
      <c r="AK108" s="202">
        <v>3.5564881038924998</v>
      </c>
    </row>
    <row r="109" spans="3:37" x14ac:dyDescent="0.25">
      <c r="C109" s="102">
        <v>43936</v>
      </c>
      <c r="D109" s="212">
        <v>25.5</v>
      </c>
      <c r="E109" s="212">
        <v>40</v>
      </c>
      <c r="F109" s="200">
        <v>4.2394778741856012</v>
      </c>
      <c r="G109" s="200">
        <v>0</v>
      </c>
      <c r="H109" s="82">
        <f t="shared" si="3"/>
        <v>0</v>
      </c>
      <c r="J109" s="82">
        <v>106</v>
      </c>
      <c r="K109" s="10">
        <v>43722</v>
      </c>
      <c r="L109" s="82">
        <v>0</v>
      </c>
      <c r="M109" s="82">
        <v>0</v>
      </c>
      <c r="N109" s="12">
        <v>0</v>
      </c>
      <c r="O109" s="103">
        <v>0</v>
      </c>
      <c r="P109" s="82">
        <f t="shared" si="4"/>
        <v>0</v>
      </c>
      <c r="Q109" s="206">
        <v>1.68215</v>
      </c>
      <c r="R109" s="82">
        <f t="shared" si="5"/>
        <v>-168.215</v>
      </c>
      <c r="S109" s="202"/>
      <c r="T109" s="202"/>
      <c r="U109" s="102">
        <v>44088</v>
      </c>
      <c r="X109" s="82">
        <v>37</v>
      </c>
      <c r="Y109" s="82">
        <v>26</v>
      </c>
      <c r="AA109" s="220">
        <v>43722</v>
      </c>
      <c r="AB109" s="103">
        <v>0</v>
      </c>
      <c r="AC109" s="102">
        <v>44088</v>
      </c>
      <c r="AD109" s="200">
        <v>0</v>
      </c>
      <c r="AK109" s="202">
        <v>3.4082905991382999</v>
      </c>
    </row>
    <row r="110" spans="3:37" x14ac:dyDescent="0.25">
      <c r="C110" s="102">
        <v>43937</v>
      </c>
      <c r="D110" s="212">
        <v>24.5</v>
      </c>
      <c r="E110" s="212">
        <v>39</v>
      </c>
      <c r="F110" s="200">
        <v>4.1537620382130021</v>
      </c>
      <c r="G110" s="200">
        <v>0</v>
      </c>
      <c r="H110" s="82">
        <f t="shared" si="3"/>
        <v>0</v>
      </c>
      <c r="J110" s="82">
        <v>107</v>
      </c>
      <c r="K110" s="10">
        <v>43723</v>
      </c>
      <c r="L110" s="82">
        <v>0</v>
      </c>
      <c r="M110" s="82">
        <v>0</v>
      </c>
      <c r="N110" s="12">
        <v>0</v>
      </c>
      <c r="O110" s="103">
        <v>0.2</v>
      </c>
      <c r="P110" s="82">
        <f t="shared" si="4"/>
        <v>0.02</v>
      </c>
      <c r="Q110" s="206">
        <v>1.6758250000000001</v>
      </c>
      <c r="R110" s="82">
        <f t="shared" si="5"/>
        <v>-167.58250000000001</v>
      </c>
      <c r="S110" s="202"/>
      <c r="T110" s="202"/>
      <c r="U110" s="102">
        <v>44089</v>
      </c>
      <c r="X110" s="82">
        <v>37</v>
      </c>
      <c r="Y110" s="82">
        <v>25</v>
      </c>
      <c r="AA110" s="220">
        <v>43723</v>
      </c>
      <c r="AB110" s="103">
        <v>0.2</v>
      </c>
      <c r="AC110" s="102">
        <v>44089</v>
      </c>
      <c r="AD110" s="200">
        <v>0</v>
      </c>
      <c r="AK110" s="202">
        <v>3.2883095187200002</v>
      </c>
    </row>
    <row r="111" spans="3:37" x14ac:dyDescent="0.25">
      <c r="C111" s="102">
        <v>43938</v>
      </c>
      <c r="D111" s="216">
        <v>17.5</v>
      </c>
      <c r="E111" s="216">
        <v>37</v>
      </c>
      <c r="F111" s="200">
        <v>4.0730581523762588</v>
      </c>
      <c r="G111" s="200">
        <v>0</v>
      </c>
      <c r="H111" s="82">
        <f t="shared" si="3"/>
        <v>0</v>
      </c>
      <c r="J111" s="82">
        <v>108</v>
      </c>
      <c r="K111" s="10">
        <v>43724</v>
      </c>
      <c r="L111" s="82">
        <v>0</v>
      </c>
      <c r="M111" s="82">
        <v>5</v>
      </c>
      <c r="N111" s="12">
        <v>0</v>
      </c>
      <c r="O111" s="103">
        <v>0</v>
      </c>
      <c r="P111" s="82">
        <f t="shared" si="4"/>
        <v>0</v>
      </c>
      <c r="Q111" s="206">
        <v>1.6605249999999998</v>
      </c>
      <c r="R111" s="82">
        <f t="shared" si="5"/>
        <v>-166.05249999999998</v>
      </c>
      <c r="S111" s="202"/>
      <c r="T111" s="202"/>
      <c r="U111" s="102">
        <v>44090</v>
      </c>
      <c r="X111" s="82">
        <v>37</v>
      </c>
      <c r="Y111" s="82">
        <v>26</v>
      </c>
      <c r="AA111" s="220">
        <v>43724</v>
      </c>
      <c r="AB111" s="103">
        <v>0</v>
      </c>
      <c r="AC111" s="102">
        <v>44090</v>
      </c>
      <c r="AD111" s="200">
        <v>0</v>
      </c>
      <c r="AK111" s="202">
        <v>3.2526991177937998</v>
      </c>
    </row>
    <row r="112" spans="3:37" x14ac:dyDescent="0.25">
      <c r="C112" s="102">
        <v>43939</v>
      </c>
      <c r="D112" s="216">
        <v>24.5</v>
      </c>
      <c r="E112" s="216">
        <v>36</v>
      </c>
      <c r="F112" s="200">
        <v>3.4446307379029628</v>
      </c>
      <c r="G112" s="200">
        <v>0</v>
      </c>
      <c r="H112" s="82">
        <f t="shared" si="3"/>
        <v>0</v>
      </c>
      <c r="J112" s="82">
        <v>109</v>
      </c>
      <c r="K112" s="10">
        <v>43725</v>
      </c>
      <c r="L112" s="82">
        <v>0</v>
      </c>
      <c r="M112" s="82">
        <v>0</v>
      </c>
      <c r="N112" s="12">
        <v>0</v>
      </c>
      <c r="O112" s="103">
        <v>0</v>
      </c>
      <c r="P112" s="82">
        <f t="shared" si="4"/>
        <v>0</v>
      </c>
      <c r="Q112" s="206">
        <v>1.6592249999999999</v>
      </c>
      <c r="R112" s="82">
        <f t="shared" si="5"/>
        <v>-165.92249999999999</v>
      </c>
      <c r="S112" s="202"/>
      <c r="T112" s="202"/>
      <c r="U112" s="102">
        <v>44091</v>
      </c>
      <c r="X112" s="82">
        <v>38</v>
      </c>
      <c r="Y112" s="82">
        <v>29</v>
      </c>
      <c r="AA112" s="220">
        <v>43725</v>
      </c>
      <c r="AB112" s="103">
        <v>0</v>
      </c>
      <c r="AC112" s="102">
        <v>44091</v>
      </c>
      <c r="AD112" s="200">
        <v>0</v>
      </c>
      <c r="AK112" s="202">
        <v>3.2785690404282999</v>
      </c>
    </row>
    <row r="113" spans="3:37" x14ac:dyDescent="0.25">
      <c r="C113" s="102">
        <v>43940</v>
      </c>
      <c r="D113" s="216">
        <v>23.5</v>
      </c>
      <c r="E113" s="216">
        <v>36.5</v>
      </c>
      <c r="F113" s="200">
        <v>3.2508522679104503</v>
      </c>
      <c r="G113" s="200">
        <v>0</v>
      </c>
      <c r="H113" s="82">
        <f t="shared" si="3"/>
        <v>0</v>
      </c>
      <c r="J113" s="82">
        <v>110</v>
      </c>
      <c r="K113" s="10">
        <v>43726</v>
      </c>
      <c r="L113" s="82">
        <v>0</v>
      </c>
      <c r="M113" s="82">
        <v>0</v>
      </c>
      <c r="N113" s="12">
        <v>0</v>
      </c>
      <c r="O113" s="103">
        <v>3.8</v>
      </c>
      <c r="P113" s="82">
        <f t="shared" si="4"/>
        <v>0.38</v>
      </c>
      <c r="Q113" s="206">
        <v>1.6674000000000002</v>
      </c>
      <c r="R113" s="82">
        <f t="shared" si="5"/>
        <v>-166.74</v>
      </c>
      <c r="S113" s="202"/>
      <c r="T113" s="202"/>
      <c r="U113" s="102">
        <v>44092</v>
      </c>
      <c r="X113" s="82">
        <v>37</v>
      </c>
      <c r="Y113" s="82">
        <v>29</v>
      </c>
      <c r="AA113" s="220">
        <v>43726</v>
      </c>
      <c r="AB113" s="223">
        <v>3.8</v>
      </c>
      <c r="AC113" s="102">
        <v>44092</v>
      </c>
      <c r="AD113" s="200">
        <v>0</v>
      </c>
      <c r="AK113" s="202">
        <v>3.3802676349659002</v>
      </c>
    </row>
    <row r="114" spans="3:37" x14ac:dyDescent="0.25">
      <c r="C114" s="102">
        <v>43941</v>
      </c>
      <c r="D114" s="216">
        <v>21.5</v>
      </c>
      <c r="E114" s="216">
        <v>23</v>
      </c>
      <c r="F114" s="200">
        <v>3.1798395853173735</v>
      </c>
      <c r="G114" s="200">
        <v>0</v>
      </c>
      <c r="H114" s="82">
        <f t="shared" si="3"/>
        <v>0</v>
      </c>
      <c r="J114" s="82">
        <v>111</v>
      </c>
      <c r="K114" s="10">
        <v>43727</v>
      </c>
      <c r="L114" s="82">
        <v>0</v>
      </c>
      <c r="M114" s="82">
        <v>16</v>
      </c>
      <c r="N114" s="12">
        <v>0</v>
      </c>
      <c r="O114" s="103">
        <v>0</v>
      </c>
      <c r="P114" s="82">
        <f t="shared" si="4"/>
        <v>0</v>
      </c>
      <c r="Q114" s="206">
        <v>1.661875</v>
      </c>
      <c r="R114" s="82">
        <f t="shared" si="5"/>
        <v>-166.1875</v>
      </c>
      <c r="S114" s="202"/>
      <c r="T114" s="202"/>
      <c r="U114" s="102">
        <v>44093</v>
      </c>
      <c r="X114" s="82">
        <v>36</v>
      </c>
      <c r="Y114" s="82">
        <v>29</v>
      </c>
      <c r="AA114" s="220">
        <v>43727</v>
      </c>
      <c r="AB114" s="103">
        <v>0</v>
      </c>
      <c r="AC114" s="102">
        <v>44093</v>
      </c>
      <c r="AD114" s="200">
        <v>0</v>
      </c>
      <c r="AK114" s="202">
        <v>3.5821478820988002</v>
      </c>
    </row>
    <row r="115" spans="3:37" x14ac:dyDescent="0.25">
      <c r="C115" s="102">
        <v>43942</v>
      </c>
      <c r="D115" s="216">
        <v>30.5</v>
      </c>
      <c r="E115" s="216">
        <v>19.5</v>
      </c>
      <c r="F115" s="200">
        <v>3.2521874629388421</v>
      </c>
      <c r="G115" s="200">
        <v>0</v>
      </c>
      <c r="H115" s="82">
        <f t="shared" si="3"/>
        <v>0</v>
      </c>
      <c r="J115" s="82">
        <v>112</v>
      </c>
      <c r="K115" s="10">
        <v>43728</v>
      </c>
      <c r="L115" s="82">
        <v>0</v>
      </c>
      <c r="M115" s="82">
        <v>0</v>
      </c>
      <c r="N115" s="12">
        <v>3.4</v>
      </c>
      <c r="O115" s="103">
        <v>0</v>
      </c>
      <c r="P115" s="82">
        <f t="shared" si="4"/>
        <v>0</v>
      </c>
      <c r="Q115" s="206">
        <v>1.6489250000000002</v>
      </c>
      <c r="R115" s="82">
        <f t="shared" si="5"/>
        <v>-164.89250000000001</v>
      </c>
      <c r="S115" s="202"/>
      <c r="T115" s="202"/>
      <c r="U115" s="102">
        <v>44094</v>
      </c>
      <c r="X115" s="82">
        <v>37</v>
      </c>
      <c r="Y115" s="82">
        <v>27</v>
      </c>
      <c r="AA115" s="220">
        <v>43728</v>
      </c>
      <c r="AB115" s="103">
        <v>0</v>
      </c>
      <c r="AC115" s="102">
        <v>44094</v>
      </c>
      <c r="AD115" s="200">
        <v>0</v>
      </c>
      <c r="AK115" s="202">
        <v>3.7180226182400999</v>
      </c>
    </row>
    <row r="116" spans="3:37" x14ac:dyDescent="0.25">
      <c r="C116" s="102">
        <v>43943</v>
      </c>
      <c r="D116" s="213">
        <v>19</v>
      </c>
      <c r="E116" s="213">
        <v>35</v>
      </c>
      <c r="F116" s="200">
        <v>3.0820537818500018</v>
      </c>
      <c r="G116" s="200">
        <v>0</v>
      </c>
      <c r="H116" s="82">
        <f t="shared" si="3"/>
        <v>0</v>
      </c>
      <c r="J116" s="82">
        <v>113</v>
      </c>
      <c r="K116" s="10">
        <v>43729</v>
      </c>
      <c r="L116" s="82">
        <v>0</v>
      </c>
      <c r="M116" s="82">
        <v>0</v>
      </c>
      <c r="N116" s="12">
        <v>0</v>
      </c>
      <c r="O116" s="103">
        <v>1.8</v>
      </c>
      <c r="P116" s="82">
        <f t="shared" si="4"/>
        <v>0.18</v>
      </c>
      <c r="Q116" s="206">
        <v>1.6409750000000001</v>
      </c>
      <c r="R116" s="82">
        <f t="shared" si="5"/>
        <v>-164.0975</v>
      </c>
      <c r="S116" s="202"/>
      <c r="T116" s="202"/>
      <c r="U116" s="102">
        <v>44095</v>
      </c>
      <c r="X116" s="82">
        <v>36</v>
      </c>
      <c r="Y116" s="82">
        <v>27</v>
      </c>
      <c r="AA116" s="220">
        <v>43729</v>
      </c>
      <c r="AB116" s="103">
        <v>1.8</v>
      </c>
      <c r="AC116" s="102">
        <v>44095</v>
      </c>
      <c r="AD116" s="200">
        <v>0</v>
      </c>
      <c r="AK116" s="202">
        <v>3.7736876654612002</v>
      </c>
    </row>
    <row r="117" spans="3:37" x14ac:dyDescent="0.25">
      <c r="C117" s="102">
        <v>43944</v>
      </c>
      <c r="D117" s="213">
        <v>20</v>
      </c>
      <c r="E117" s="213">
        <v>35</v>
      </c>
      <c r="F117" s="200">
        <v>3.6488572028853419</v>
      </c>
      <c r="G117" s="200">
        <v>0</v>
      </c>
      <c r="H117" s="82">
        <f t="shared" si="3"/>
        <v>0</v>
      </c>
      <c r="J117" s="82">
        <v>114</v>
      </c>
      <c r="K117" s="10">
        <v>43730</v>
      </c>
      <c r="L117" s="82">
        <v>0</v>
      </c>
      <c r="M117" s="82">
        <v>41</v>
      </c>
      <c r="N117" s="12">
        <v>0</v>
      </c>
      <c r="O117" s="103">
        <v>0</v>
      </c>
      <c r="P117" s="82">
        <f t="shared" si="4"/>
        <v>0</v>
      </c>
      <c r="Q117" s="206">
        <v>1.643</v>
      </c>
      <c r="R117" s="82">
        <f t="shared" si="5"/>
        <v>-164.3</v>
      </c>
      <c r="S117" s="202"/>
      <c r="T117" s="202"/>
      <c r="U117" s="102">
        <v>44096</v>
      </c>
      <c r="X117" s="82">
        <v>35</v>
      </c>
      <c r="Y117" s="82">
        <v>26</v>
      </c>
      <c r="AA117" s="220">
        <v>43730</v>
      </c>
      <c r="AB117" s="103">
        <v>0</v>
      </c>
      <c r="AC117" s="102">
        <v>44096</v>
      </c>
      <c r="AD117" s="200">
        <v>0</v>
      </c>
      <c r="AK117" s="202">
        <v>3.7802120906218</v>
      </c>
    </row>
    <row r="118" spans="3:37" x14ac:dyDescent="0.25">
      <c r="C118" s="102">
        <v>43945</v>
      </c>
      <c r="D118" s="213">
        <v>20</v>
      </c>
      <c r="E118" s="213">
        <v>29.5</v>
      </c>
      <c r="F118" s="200">
        <v>3.6906886239141685</v>
      </c>
      <c r="G118" s="200">
        <v>0</v>
      </c>
      <c r="H118" s="82">
        <f t="shared" si="3"/>
        <v>0</v>
      </c>
      <c r="J118" s="82">
        <v>115</v>
      </c>
      <c r="K118" s="10">
        <v>43731</v>
      </c>
      <c r="L118" s="82">
        <v>0</v>
      </c>
      <c r="M118" s="82">
        <v>0</v>
      </c>
      <c r="N118" s="12">
        <v>0</v>
      </c>
      <c r="O118" s="103">
        <v>0</v>
      </c>
      <c r="P118" s="82">
        <f t="shared" si="4"/>
        <v>0</v>
      </c>
      <c r="Q118" s="206">
        <v>1.6460000000000001</v>
      </c>
      <c r="R118" s="82">
        <f t="shared" si="5"/>
        <v>-164.60000000000002</v>
      </c>
      <c r="S118" s="202"/>
      <c r="T118" s="202"/>
      <c r="U118" s="102">
        <v>44097</v>
      </c>
      <c r="X118" s="82">
        <v>36</v>
      </c>
      <c r="Y118" s="82">
        <v>27</v>
      </c>
      <c r="AA118" s="220">
        <v>43731</v>
      </c>
      <c r="AB118" s="103">
        <v>0</v>
      </c>
      <c r="AC118" s="102">
        <v>44097</v>
      </c>
      <c r="AD118" s="200">
        <v>0</v>
      </c>
      <c r="AK118" s="202">
        <v>3.8264488729071</v>
      </c>
    </row>
    <row r="119" spans="3:37" x14ac:dyDescent="0.25">
      <c r="C119" s="102">
        <v>43946</v>
      </c>
      <c r="D119" s="213">
        <v>23</v>
      </c>
      <c r="E119" s="213">
        <v>36</v>
      </c>
      <c r="F119" s="200">
        <v>3.5047515999141687</v>
      </c>
      <c r="G119" s="200">
        <v>0</v>
      </c>
      <c r="H119" s="82">
        <f t="shared" si="3"/>
        <v>0</v>
      </c>
      <c r="J119" s="82">
        <v>116</v>
      </c>
      <c r="K119" s="10">
        <v>43732</v>
      </c>
      <c r="L119" s="82">
        <v>0</v>
      </c>
      <c r="M119" s="82">
        <v>0</v>
      </c>
      <c r="N119" s="12">
        <v>0</v>
      </c>
      <c r="O119" s="103">
        <v>0</v>
      </c>
      <c r="P119" s="82">
        <f t="shared" si="4"/>
        <v>0</v>
      </c>
      <c r="Q119" s="206">
        <v>1.64035</v>
      </c>
      <c r="R119" s="82">
        <f t="shared" si="5"/>
        <v>-164.035</v>
      </c>
      <c r="S119" s="202"/>
      <c r="T119" s="202"/>
      <c r="U119" s="102">
        <v>44098</v>
      </c>
      <c r="X119" s="82">
        <v>38</v>
      </c>
      <c r="Y119" s="82">
        <v>27</v>
      </c>
      <c r="AA119" s="220">
        <v>43732</v>
      </c>
      <c r="AB119" s="103">
        <v>0</v>
      </c>
      <c r="AC119" s="102">
        <v>44098</v>
      </c>
      <c r="AD119" s="200">
        <v>0</v>
      </c>
      <c r="AK119" s="202">
        <v>3.8385439666079</v>
      </c>
    </row>
    <row r="120" spans="3:37" x14ac:dyDescent="0.25">
      <c r="C120" s="102">
        <v>43947</v>
      </c>
      <c r="D120" s="210">
        <v>21</v>
      </c>
      <c r="E120" s="210">
        <v>32</v>
      </c>
      <c r="F120" s="200">
        <v>3.5830000966994309</v>
      </c>
      <c r="G120" s="200">
        <v>0</v>
      </c>
      <c r="H120" s="82">
        <f t="shared" si="3"/>
        <v>0</v>
      </c>
      <c r="J120" s="82">
        <v>117</v>
      </c>
      <c r="K120" s="10">
        <v>43733</v>
      </c>
      <c r="L120" s="82">
        <v>0</v>
      </c>
      <c r="M120" s="82">
        <v>0</v>
      </c>
      <c r="N120" s="12">
        <v>0</v>
      </c>
      <c r="O120" s="103">
        <v>0</v>
      </c>
      <c r="P120" s="82">
        <f t="shared" si="4"/>
        <v>0</v>
      </c>
      <c r="Q120" s="206">
        <v>1.640325</v>
      </c>
      <c r="R120" s="82">
        <f t="shared" si="5"/>
        <v>-164.0325</v>
      </c>
      <c r="S120" s="202"/>
      <c r="T120" s="202"/>
      <c r="U120" s="102">
        <v>44099</v>
      </c>
      <c r="X120" s="82">
        <v>38</v>
      </c>
      <c r="Y120" s="82">
        <v>27</v>
      </c>
      <c r="AA120" s="220">
        <v>43733</v>
      </c>
      <c r="AB120" s="103">
        <v>0</v>
      </c>
      <c r="AC120" s="102">
        <v>44099</v>
      </c>
      <c r="AD120" s="200">
        <v>0</v>
      </c>
      <c r="AK120" s="202">
        <v>3.8545411422432001</v>
      </c>
    </row>
    <row r="121" spans="3:37" x14ac:dyDescent="0.25">
      <c r="C121" s="102">
        <v>43948</v>
      </c>
      <c r="D121" s="210">
        <v>22.5</v>
      </c>
      <c r="E121" s="210">
        <v>31.5</v>
      </c>
      <c r="F121" s="200">
        <v>3.9185604336001676</v>
      </c>
      <c r="G121" s="200">
        <v>0</v>
      </c>
      <c r="H121" s="82">
        <f t="shared" si="3"/>
        <v>0</v>
      </c>
      <c r="J121" s="82">
        <v>118</v>
      </c>
      <c r="K121" s="10">
        <v>43734</v>
      </c>
      <c r="L121" s="82">
        <v>0</v>
      </c>
      <c r="M121" s="82">
        <v>0</v>
      </c>
      <c r="N121" s="12">
        <v>0</v>
      </c>
      <c r="O121" s="103">
        <v>0.2</v>
      </c>
      <c r="P121" s="82">
        <f t="shared" si="4"/>
        <v>0.02</v>
      </c>
      <c r="Q121" s="206">
        <v>1.640325</v>
      </c>
      <c r="R121" s="82">
        <f t="shared" si="5"/>
        <v>-164.0325</v>
      </c>
      <c r="S121" s="202"/>
      <c r="T121" s="202"/>
      <c r="U121" s="102">
        <v>44100</v>
      </c>
      <c r="X121" s="82">
        <v>34</v>
      </c>
      <c r="Y121" s="82">
        <v>21</v>
      </c>
      <c r="AA121" s="220">
        <v>43734</v>
      </c>
      <c r="AB121" s="103">
        <v>0.2</v>
      </c>
      <c r="AC121" s="102">
        <v>44100</v>
      </c>
      <c r="AD121" s="200">
        <v>0</v>
      </c>
      <c r="AK121" s="202">
        <v>3.9204730531565999</v>
      </c>
    </row>
    <row r="122" spans="3:37" x14ac:dyDescent="0.25">
      <c r="C122" s="102">
        <v>43949</v>
      </c>
      <c r="D122" s="210">
        <v>21</v>
      </c>
      <c r="E122" s="210">
        <v>37</v>
      </c>
      <c r="F122" s="200">
        <v>3.8598652002840113</v>
      </c>
      <c r="G122" s="200">
        <v>0</v>
      </c>
      <c r="H122" s="82">
        <f t="shared" si="3"/>
        <v>0</v>
      </c>
      <c r="J122" s="82">
        <v>119</v>
      </c>
      <c r="K122" s="10">
        <v>43735</v>
      </c>
      <c r="L122" s="82">
        <v>0</v>
      </c>
      <c r="M122" s="82">
        <v>0</v>
      </c>
      <c r="N122" s="12">
        <v>0</v>
      </c>
      <c r="O122" s="12">
        <v>0</v>
      </c>
      <c r="P122" s="82">
        <f t="shared" si="4"/>
        <v>0</v>
      </c>
      <c r="Q122" s="206">
        <v>1.640325</v>
      </c>
      <c r="R122" s="82">
        <f t="shared" si="5"/>
        <v>-164.0325</v>
      </c>
      <c r="S122" s="202"/>
      <c r="T122" s="202"/>
      <c r="U122" s="102">
        <v>44101</v>
      </c>
      <c r="X122" s="82">
        <v>36</v>
      </c>
      <c r="Y122" s="82">
        <v>24</v>
      </c>
      <c r="AA122" s="220">
        <v>43735</v>
      </c>
      <c r="AB122" s="103">
        <v>0</v>
      </c>
      <c r="AC122" s="102">
        <v>44101</v>
      </c>
      <c r="AD122" s="200">
        <v>0</v>
      </c>
      <c r="AK122" s="202">
        <v>3.9815411045439002</v>
      </c>
    </row>
    <row r="123" spans="3:37" x14ac:dyDescent="0.25">
      <c r="C123" s="102">
        <v>43950</v>
      </c>
      <c r="D123" s="210">
        <v>24</v>
      </c>
      <c r="E123" s="210">
        <v>40</v>
      </c>
      <c r="F123" s="200">
        <v>3.8283980595968474</v>
      </c>
      <c r="G123" s="200">
        <v>0</v>
      </c>
      <c r="H123" s="82">
        <f t="shared" si="3"/>
        <v>0</v>
      </c>
      <c r="J123" s="82">
        <v>120</v>
      </c>
      <c r="K123" s="10">
        <v>43736</v>
      </c>
      <c r="L123" s="82">
        <v>0</v>
      </c>
      <c r="M123" s="82">
        <v>0</v>
      </c>
      <c r="N123" s="12">
        <v>0</v>
      </c>
      <c r="O123" s="12">
        <v>0</v>
      </c>
      <c r="P123" s="82">
        <f t="shared" si="4"/>
        <v>0</v>
      </c>
      <c r="Q123" s="206">
        <v>1.640325</v>
      </c>
      <c r="R123" s="82">
        <f t="shared" si="5"/>
        <v>-164.0325</v>
      </c>
      <c r="S123" s="202"/>
      <c r="T123" s="202"/>
      <c r="U123" s="102">
        <v>44102</v>
      </c>
      <c r="X123" s="82">
        <v>36</v>
      </c>
      <c r="Y123" s="82">
        <v>25</v>
      </c>
      <c r="AA123" s="220">
        <v>43736</v>
      </c>
      <c r="AB123" s="103">
        <v>0</v>
      </c>
      <c r="AC123" s="102">
        <v>44102</v>
      </c>
      <c r="AD123" s="200">
        <v>0</v>
      </c>
      <c r="AK123" s="202">
        <v>4.1396091354497004</v>
      </c>
    </row>
    <row r="124" spans="3:37" x14ac:dyDescent="0.25">
      <c r="C124" s="102">
        <v>43951</v>
      </c>
      <c r="D124" s="210">
        <v>24.5</v>
      </c>
      <c r="E124" s="210">
        <v>35</v>
      </c>
      <c r="F124" s="200">
        <v>4.1384235338229223</v>
      </c>
      <c r="G124" s="200">
        <v>0</v>
      </c>
      <c r="H124" s="82">
        <f t="shared" si="3"/>
        <v>0</v>
      </c>
      <c r="J124" s="82">
        <v>121</v>
      </c>
      <c r="K124" s="10">
        <v>43737</v>
      </c>
      <c r="L124" s="82">
        <v>0</v>
      </c>
      <c r="M124" s="82">
        <v>0</v>
      </c>
      <c r="N124" s="12">
        <v>0</v>
      </c>
      <c r="O124" s="12">
        <v>0</v>
      </c>
      <c r="P124" s="82">
        <f t="shared" si="4"/>
        <v>0</v>
      </c>
      <c r="Q124" s="206">
        <v>1.640325</v>
      </c>
      <c r="R124" s="82">
        <f t="shared" si="5"/>
        <v>-164.0325</v>
      </c>
      <c r="S124" s="202"/>
      <c r="T124" s="202"/>
      <c r="U124" s="102">
        <v>44103</v>
      </c>
      <c r="X124" s="82">
        <v>36</v>
      </c>
      <c r="Y124" s="82">
        <v>25</v>
      </c>
      <c r="AA124" s="220">
        <v>43737</v>
      </c>
      <c r="AB124" s="103">
        <v>0</v>
      </c>
      <c r="AC124" s="102">
        <v>44103</v>
      </c>
      <c r="AD124" s="200">
        <v>0</v>
      </c>
      <c r="AK124" s="202">
        <v>4.2231967658825997</v>
      </c>
    </row>
    <row r="125" spans="3:37" x14ac:dyDescent="0.25">
      <c r="C125" s="102">
        <v>43952</v>
      </c>
      <c r="D125" s="204">
        <v>23.5</v>
      </c>
      <c r="E125" s="204">
        <v>32.5</v>
      </c>
      <c r="F125" s="200">
        <v>4.1612483489957262</v>
      </c>
      <c r="G125" s="204">
        <v>0</v>
      </c>
      <c r="H125" s="82">
        <f t="shared" si="3"/>
        <v>0</v>
      </c>
      <c r="J125" s="82">
        <v>122</v>
      </c>
      <c r="K125" s="10">
        <v>43738</v>
      </c>
      <c r="L125" s="82">
        <v>0</v>
      </c>
      <c r="M125" s="82">
        <v>0</v>
      </c>
      <c r="N125" s="12">
        <v>0</v>
      </c>
      <c r="O125" s="12">
        <v>0</v>
      </c>
      <c r="P125" s="82">
        <f t="shared" si="4"/>
        <v>0</v>
      </c>
      <c r="Q125" s="206">
        <v>1.640325</v>
      </c>
      <c r="R125" s="82">
        <f t="shared" si="5"/>
        <v>-164.0325</v>
      </c>
      <c r="S125" s="202"/>
      <c r="T125" s="202"/>
      <c r="U125" s="102">
        <v>44104</v>
      </c>
      <c r="X125" s="82">
        <v>35</v>
      </c>
      <c r="Y125" s="82">
        <v>26</v>
      </c>
      <c r="AA125" s="220">
        <v>43738</v>
      </c>
      <c r="AB125" s="103">
        <v>0</v>
      </c>
      <c r="AC125" s="102">
        <v>44104</v>
      </c>
      <c r="AD125" s="200">
        <v>0</v>
      </c>
    </row>
    <row r="126" spans="3:37" x14ac:dyDescent="0.25">
      <c r="C126" s="102">
        <v>43953</v>
      </c>
      <c r="D126" s="204">
        <v>25.5</v>
      </c>
      <c r="E126" s="204">
        <v>40.5</v>
      </c>
      <c r="F126" s="200">
        <v>4.1974796129237566</v>
      </c>
      <c r="G126" s="204">
        <v>0</v>
      </c>
      <c r="H126" s="82">
        <f t="shared" si="3"/>
        <v>0</v>
      </c>
      <c r="L126" s="82">
        <f>SUM(L4:L125)</f>
        <v>577</v>
      </c>
      <c r="M126" s="82">
        <f t="shared" ref="M126:N126" si="6">SUM(M4:M125)</f>
        <v>501</v>
      </c>
      <c r="N126" s="82">
        <f t="shared" si="6"/>
        <v>698.79999999999973</v>
      </c>
      <c r="O126" s="82">
        <f>SUM(O4:O125)</f>
        <v>699.69999999999993</v>
      </c>
      <c r="P126" s="82">
        <f t="shared" ref="P126" si="7">SUM(P4:P125)</f>
        <v>69.969999999999985</v>
      </c>
    </row>
    <row r="127" spans="3:37" x14ac:dyDescent="0.25">
      <c r="C127" s="102">
        <v>43954</v>
      </c>
      <c r="D127" s="204">
        <v>29</v>
      </c>
      <c r="E127" s="204">
        <v>41.5</v>
      </c>
      <c r="F127" s="200">
        <v>4.0506435038263593</v>
      </c>
      <c r="G127" s="204">
        <v>0</v>
      </c>
      <c r="H127" s="82">
        <f t="shared" si="3"/>
        <v>0</v>
      </c>
      <c r="O127" s="82" t="s">
        <v>219</v>
      </c>
    </row>
    <row r="128" spans="3:37" x14ac:dyDescent="0.25">
      <c r="C128" s="102">
        <v>43955</v>
      </c>
      <c r="D128" s="204">
        <v>23.5</v>
      </c>
      <c r="E128" s="204">
        <v>40</v>
      </c>
      <c r="F128" s="200">
        <v>3.9679999305622071</v>
      </c>
      <c r="G128" s="204">
        <v>0</v>
      </c>
      <c r="H128" s="82">
        <f t="shared" si="3"/>
        <v>0</v>
      </c>
    </row>
    <row r="129" spans="3:8" x14ac:dyDescent="0.25">
      <c r="C129" s="102">
        <v>43956</v>
      </c>
      <c r="D129" s="204">
        <v>22</v>
      </c>
      <c r="E129" s="204">
        <v>29.5</v>
      </c>
      <c r="F129" s="200">
        <v>3.8993384424459716</v>
      </c>
      <c r="G129" s="204">
        <v>0</v>
      </c>
      <c r="H129" s="82">
        <f t="shared" si="3"/>
        <v>0</v>
      </c>
    </row>
    <row r="130" spans="3:8" x14ac:dyDescent="0.25">
      <c r="C130" s="102">
        <v>43957</v>
      </c>
      <c r="D130" s="210">
        <v>22.5</v>
      </c>
      <c r="E130" s="210">
        <v>29.5</v>
      </c>
      <c r="F130" s="200">
        <v>3.9927092432731683</v>
      </c>
      <c r="G130" s="210">
        <v>8</v>
      </c>
      <c r="H130" s="82">
        <f t="shared" si="3"/>
        <v>0.8</v>
      </c>
    </row>
    <row r="131" spans="3:8" x14ac:dyDescent="0.25">
      <c r="C131" s="102">
        <v>43958</v>
      </c>
      <c r="D131" s="210">
        <v>20</v>
      </c>
      <c r="E131" s="210">
        <v>35</v>
      </c>
      <c r="F131" s="200">
        <v>3.7941874571361498</v>
      </c>
      <c r="G131" s="210">
        <v>12.5</v>
      </c>
      <c r="H131" s="82">
        <f t="shared" si="3"/>
        <v>1.25</v>
      </c>
    </row>
    <row r="132" spans="3:8" x14ac:dyDescent="0.25">
      <c r="C132" s="102">
        <v>43959</v>
      </c>
      <c r="D132" s="210">
        <v>24</v>
      </c>
      <c r="E132" s="210">
        <v>40</v>
      </c>
      <c r="F132" s="200">
        <v>4.1240401126265374</v>
      </c>
      <c r="G132" s="210">
        <v>22</v>
      </c>
      <c r="H132" s="82">
        <f t="shared" ref="H132:H195" si="8">G132/10</f>
        <v>2.2000000000000002</v>
      </c>
    </row>
    <row r="133" spans="3:8" x14ac:dyDescent="0.25">
      <c r="C133" s="102">
        <v>43960</v>
      </c>
      <c r="D133" s="210">
        <v>26</v>
      </c>
      <c r="E133" s="210">
        <v>36</v>
      </c>
      <c r="F133" s="200">
        <v>4.4690329419679697</v>
      </c>
      <c r="G133" s="210">
        <v>0</v>
      </c>
      <c r="H133" s="82">
        <f t="shared" si="8"/>
        <v>0</v>
      </c>
    </row>
    <row r="134" spans="3:8" x14ac:dyDescent="0.25">
      <c r="C134" s="102">
        <v>43961</v>
      </c>
      <c r="D134" s="210">
        <v>29.5</v>
      </c>
      <c r="E134" s="210">
        <v>41</v>
      </c>
      <c r="F134" s="200">
        <v>4.0974025694388345</v>
      </c>
      <c r="G134" s="210">
        <v>0</v>
      </c>
      <c r="H134" s="82">
        <f t="shared" si="8"/>
        <v>0</v>
      </c>
    </row>
    <row r="135" spans="3:8" x14ac:dyDescent="0.25">
      <c r="C135" s="102">
        <v>43962</v>
      </c>
      <c r="D135" s="213">
        <v>22</v>
      </c>
      <c r="E135" s="213">
        <v>36.5</v>
      </c>
      <c r="F135" s="200">
        <v>3.835977356031981</v>
      </c>
      <c r="G135" s="213">
        <v>0</v>
      </c>
      <c r="H135" s="82">
        <f t="shared" si="8"/>
        <v>0</v>
      </c>
    </row>
    <row r="136" spans="3:8" x14ac:dyDescent="0.25">
      <c r="C136" s="102">
        <v>43963</v>
      </c>
      <c r="D136" s="213">
        <v>23</v>
      </c>
      <c r="E136" s="213">
        <v>28</v>
      </c>
      <c r="F136" s="200">
        <v>3.8956248062351082</v>
      </c>
      <c r="G136" s="213">
        <v>0</v>
      </c>
      <c r="H136" s="82">
        <f t="shared" si="8"/>
        <v>0</v>
      </c>
    </row>
    <row r="137" spans="3:8" x14ac:dyDescent="0.25">
      <c r="C137" s="102">
        <v>43964</v>
      </c>
      <c r="D137" s="213">
        <v>26.5</v>
      </c>
      <c r="E137" s="213">
        <v>35</v>
      </c>
      <c r="F137" s="200">
        <v>3.9180821086061628</v>
      </c>
      <c r="G137" s="213">
        <v>0</v>
      </c>
      <c r="H137" s="82">
        <f t="shared" si="8"/>
        <v>0</v>
      </c>
    </row>
    <row r="138" spans="3:8" x14ac:dyDescent="0.25">
      <c r="C138" s="102">
        <v>43965</v>
      </c>
      <c r="D138" s="213">
        <v>25</v>
      </c>
      <c r="E138" s="213">
        <v>36</v>
      </c>
      <c r="F138" s="200">
        <v>3.6423631869194333</v>
      </c>
      <c r="G138" s="213">
        <v>0</v>
      </c>
      <c r="H138" s="82">
        <f t="shared" si="8"/>
        <v>0</v>
      </c>
    </row>
    <row r="139" spans="3:8" x14ac:dyDescent="0.25">
      <c r="C139" s="102">
        <v>43966</v>
      </c>
      <c r="D139" s="213">
        <v>24</v>
      </c>
      <c r="E139" s="213">
        <v>37.5</v>
      </c>
      <c r="F139" s="200">
        <v>4.1507815323249435</v>
      </c>
      <c r="G139" s="213">
        <v>6</v>
      </c>
      <c r="H139" s="82">
        <f t="shared" si="8"/>
        <v>0.6</v>
      </c>
    </row>
    <row r="140" spans="3:8" x14ac:dyDescent="0.25">
      <c r="C140" s="102">
        <v>43967</v>
      </c>
      <c r="D140" s="215">
        <v>24.5</v>
      </c>
      <c r="E140" s="215">
        <v>31.5</v>
      </c>
      <c r="F140" s="200">
        <v>4.4437492756197656</v>
      </c>
      <c r="G140" s="215">
        <v>3</v>
      </c>
      <c r="H140" s="82">
        <f t="shared" si="8"/>
        <v>0.3</v>
      </c>
    </row>
    <row r="141" spans="3:8" x14ac:dyDescent="0.25">
      <c r="C141" s="102">
        <v>43968</v>
      </c>
      <c r="D141" s="215">
        <v>26</v>
      </c>
      <c r="E141" s="215">
        <v>40</v>
      </c>
      <c r="F141" s="200">
        <v>4.6147389550365023</v>
      </c>
      <c r="G141" s="215">
        <v>0</v>
      </c>
      <c r="H141" s="82">
        <f t="shared" si="8"/>
        <v>0</v>
      </c>
    </row>
    <row r="142" spans="3:8" x14ac:dyDescent="0.25">
      <c r="C142" s="102">
        <v>43969</v>
      </c>
      <c r="D142" s="215">
        <v>25.5</v>
      </c>
      <c r="E142" s="215">
        <v>40</v>
      </c>
      <c r="F142" s="200">
        <v>4.6840859136859194</v>
      </c>
      <c r="G142" s="215">
        <v>0</v>
      </c>
      <c r="H142" s="82">
        <f t="shared" si="8"/>
        <v>0</v>
      </c>
    </row>
    <row r="143" spans="3:8" x14ac:dyDescent="0.25">
      <c r="C143" s="102">
        <v>43970</v>
      </c>
      <c r="D143" s="215">
        <v>25.5</v>
      </c>
      <c r="E143" s="215">
        <v>39.5</v>
      </c>
      <c r="F143" s="200">
        <v>5.1220225512953688</v>
      </c>
      <c r="G143" s="215">
        <v>0</v>
      </c>
      <c r="H143" s="82">
        <f t="shared" si="8"/>
        <v>0</v>
      </c>
    </row>
    <row r="144" spans="3:8" x14ac:dyDescent="0.25">
      <c r="C144" s="102">
        <v>43971</v>
      </c>
      <c r="D144" s="215">
        <v>25.5</v>
      </c>
      <c r="E144" s="215">
        <v>41</v>
      </c>
      <c r="F144" s="200">
        <v>5.1433768481583551</v>
      </c>
      <c r="G144" s="215">
        <v>0</v>
      </c>
      <c r="H144" s="82">
        <f t="shared" si="8"/>
        <v>0</v>
      </c>
    </row>
    <row r="145" spans="2:8" x14ac:dyDescent="0.25">
      <c r="C145" s="102">
        <v>43972</v>
      </c>
      <c r="D145" s="215">
        <v>24</v>
      </c>
      <c r="E145" s="215">
        <v>40</v>
      </c>
      <c r="F145" s="200">
        <v>4.9828940637401304</v>
      </c>
      <c r="G145" s="215">
        <v>0</v>
      </c>
      <c r="H145" s="82">
        <f t="shared" si="8"/>
        <v>0</v>
      </c>
    </row>
    <row r="146" spans="2:8" x14ac:dyDescent="0.25">
      <c r="C146" s="102">
        <v>43973</v>
      </c>
      <c r="D146" s="218">
        <v>27</v>
      </c>
      <c r="E146" s="218">
        <v>40.5</v>
      </c>
      <c r="F146" s="200">
        <v>4.8564940048088809</v>
      </c>
      <c r="G146" s="218">
        <v>0</v>
      </c>
      <c r="H146" s="82">
        <f t="shared" si="8"/>
        <v>0</v>
      </c>
    </row>
    <row r="147" spans="2:8" x14ac:dyDescent="0.25">
      <c r="C147" s="102">
        <v>43974</v>
      </c>
      <c r="D147" s="218">
        <v>32.5</v>
      </c>
      <c r="E147" s="218">
        <v>41</v>
      </c>
      <c r="F147" s="200">
        <v>4.8207991690276657</v>
      </c>
      <c r="G147" s="218">
        <v>0</v>
      </c>
      <c r="H147" s="82">
        <f t="shared" si="8"/>
        <v>0</v>
      </c>
    </row>
    <row r="148" spans="2:8" x14ac:dyDescent="0.25">
      <c r="C148" s="102">
        <v>43975</v>
      </c>
      <c r="D148" s="218">
        <v>28</v>
      </c>
      <c r="E148" s="218">
        <v>38</v>
      </c>
      <c r="F148" s="200">
        <v>4.8118804624753366</v>
      </c>
      <c r="G148" s="218">
        <v>0</v>
      </c>
      <c r="H148" s="82">
        <f t="shared" si="8"/>
        <v>0</v>
      </c>
    </row>
    <row r="149" spans="2:8" x14ac:dyDescent="0.25">
      <c r="C149" s="102">
        <v>43976</v>
      </c>
      <c r="D149" s="218">
        <v>27</v>
      </c>
      <c r="E149" s="218">
        <v>39</v>
      </c>
      <c r="F149" s="200">
        <v>4.5325909071646509</v>
      </c>
      <c r="G149" s="218">
        <v>0</v>
      </c>
      <c r="H149" s="82">
        <f t="shared" si="8"/>
        <v>0</v>
      </c>
    </row>
    <row r="150" spans="2:8" x14ac:dyDescent="0.25">
      <c r="C150" s="102">
        <v>43977</v>
      </c>
      <c r="D150" s="210">
        <v>30.5</v>
      </c>
      <c r="E150" s="210">
        <v>43</v>
      </c>
      <c r="F150" s="200">
        <v>4.7579888089488778</v>
      </c>
      <c r="G150" s="210">
        <v>0</v>
      </c>
      <c r="H150" s="82">
        <f t="shared" si="8"/>
        <v>0</v>
      </c>
    </row>
    <row r="151" spans="2:8" x14ac:dyDescent="0.25">
      <c r="C151" s="102">
        <v>43978</v>
      </c>
      <c r="D151" s="210">
        <v>34</v>
      </c>
      <c r="E151" s="210">
        <v>40</v>
      </c>
      <c r="F151" s="200">
        <v>5.0189662239968671</v>
      </c>
      <c r="G151" s="210">
        <v>0</v>
      </c>
      <c r="H151" s="82">
        <f t="shared" si="8"/>
        <v>0</v>
      </c>
    </row>
    <row r="152" spans="2:8" x14ac:dyDescent="0.25">
      <c r="C152" s="102">
        <v>43979</v>
      </c>
      <c r="D152" s="210">
        <v>26</v>
      </c>
      <c r="E152" s="210">
        <v>40.5</v>
      </c>
      <c r="F152" s="200">
        <v>5.0416113035127612</v>
      </c>
      <c r="G152" s="210">
        <v>0</v>
      </c>
      <c r="H152" s="82">
        <f t="shared" si="8"/>
        <v>0</v>
      </c>
    </row>
    <row r="153" spans="2:8" x14ac:dyDescent="0.25">
      <c r="C153" s="102">
        <v>43980</v>
      </c>
      <c r="D153" s="210">
        <v>28</v>
      </c>
      <c r="E153" s="210">
        <v>42.5</v>
      </c>
      <c r="F153" s="200">
        <v>4.7660815064506679</v>
      </c>
      <c r="G153" s="210">
        <v>0</v>
      </c>
      <c r="H153" s="82">
        <f t="shared" si="8"/>
        <v>0</v>
      </c>
    </row>
    <row r="154" spans="2:8" x14ac:dyDescent="0.25">
      <c r="C154" s="102">
        <v>43981</v>
      </c>
      <c r="D154" s="210">
        <v>24</v>
      </c>
      <c r="E154" s="210">
        <v>37</v>
      </c>
      <c r="F154" s="200">
        <v>5.0958971641159216</v>
      </c>
      <c r="G154" s="210">
        <v>0</v>
      </c>
      <c r="H154" s="82">
        <f t="shared" si="8"/>
        <v>0</v>
      </c>
    </row>
    <row r="155" spans="2:8" x14ac:dyDescent="0.25">
      <c r="C155" s="102">
        <v>43982</v>
      </c>
      <c r="D155" s="210">
        <v>29</v>
      </c>
      <c r="E155" s="210">
        <v>36.5</v>
      </c>
      <c r="F155" s="200">
        <v>4.6190661721861055</v>
      </c>
      <c r="G155" s="210">
        <v>15</v>
      </c>
      <c r="H155" s="82">
        <f t="shared" si="8"/>
        <v>1.5</v>
      </c>
    </row>
    <row r="156" spans="2:8" x14ac:dyDescent="0.25">
      <c r="B156" s="82">
        <v>1</v>
      </c>
      <c r="C156" s="102">
        <v>43983</v>
      </c>
      <c r="D156" s="204">
        <v>23</v>
      </c>
      <c r="E156" s="204">
        <v>38</v>
      </c>
      <c r="F156" s="200">
        <v>4.4097687083354078</v>
      </c>
      <c r="G156" s="204">
        <v>3</v>
      </c>
      <c r="H156" s="82">
        <f t="shared" si="8"/>
        <v>0.3</v>
      </c>
    </row>
    <row r="157" spans="2:8" x14ac:dyDescent="0.25">
      <c r="B157" s="82">
        <v>2</v>
      </c>
      <c r="C157" s="102">
        <v>43984</v>
      </c>
      <c r="D157" s="204">
        <v>20.5</v>
      </c>
      <c r="E157" s="204">
        <v>27</v>
      </c>
      <c r="F157" s="200">
        <v>4.4359327228765286</v>
      </c>
      <c r="G157" s="204">
        <v>0</v>
      </c>
      <c r="H157" s="82">
        <f t="shared" si="8"/>
        <v>0</v>
      </c>
    </row>
    <row r="158" spans="2:8" x14ac:dyDescent="0.25">
      <c r="B158" s="82">
        <v>3</v>
      </c>
      <c r="C158" s="102">
        <v>43985</v>
      </c>
      <c r="D158" s="204">
        <v>25</v>
      </c>
      <c r="E158" s="204">
        <v>36</v>
      </c>
      <c r="F158" s="200">
        <v>4.6163064085016305</v>
      </c>
      <c r="G158" s="204">
        <v>0</v>
      </c>
      <c r="H158" s="82">
        <f t="shared" si="8"/>
        <v>0</v>
      </c>
    </row>
    <row r="159" spans="2:8" x14ac:dyDescent="0.25">
      <c r="B159" s="82">
        <v>4</v>
      </c>
      <c r="C159" s="102">
        <v>43986</v>
      </c>
      <c r="D159" s="204">
        <v>24</v>
      </c>
      <c r="E159" s="204">
        <v>37</v>
      </c>
      <c r="F159" s="200">
        <v>4.4215956622978618</v>
      </c>
      <c r="G159" s="204">
        <v>0</v>
      </c>
      <c r="H159" s="82">
        <f t="shared" si="8"/>
        <v>0</v>
      </c>
    </row>
    <row r="160" spans="2:8" x14ac:dyDescent="0.25">
      <c r="B160" s="82">
        <v>5</v>
      </c>
      <c r="C160" s="102">
        <v>43987</v>
      </c>
      <c r="D160" s="204">
        <v>24</v>
      </c>
      <c r="E160" s="204">
        <v>36</v>
      </c>
      <c r="F160" s="200">
        <v>4.6873565449737065</v>
      </c>
      <c r="G160" s="204">
        <v>0</v>
      </c>
      <c r="H160" s="82">
        <f t="shared" si="8"/>
        <v>0</v>
      </c>
    </row>
    <row r="161" spans="2:24" x14ac:dyDescent="0.25">
      <c r="B161" s="82">
        <v>6</v>
      </c>
      <c r="C161" s="102">
        <v>43988</v>
      </c>
      <c r="D161" s="210">
        <v>27.5</v>
      </c>
      <c r="E161" s="210">
        <v>36.5</v>
      </c>
      <c r="F161" s="200">
        <v>4.4915425545750782</v>
      </c>
      <c r="G161" s="210">
        <v>0</v>
      </c>
      <c r="H161" s="82">
        <f t="shared" si="8"/>
        <v>0</v>
      </c>
    </row>
    <row r="162" spans="2:24" x14ac:dyDescent="0.25">
      <c r="B162" s="82">
        <v>7</v>
      </c>
      <c r="C162" s="102">
        <v>43989</v>
      </c>
      <c r="D162" s="210">
        <v>27</v>
      </c>
      <c r="E162" s="210">
        <v>36</v>
      </c>
      <c r="F162" s="200">
        <v>4.4018128520245057</v>
      </c>
      <c r="G162" s="210">
        <v>0</v>
      </c>
      <c r="H162" s="82">
        <f t="shared" si="8"/>
        <v>0</v>
      </c>
    </row>
    <row r="163" spans="2:24" x14ac:dyDescent="0.25">
      <c r="B163" s="82">
        <v>8</v>
      </c>
      <c r="C163" s="102">
        <v>43990</v>
      </c>
      <c r="D163" s="210">
        <v>23.5</v>
      </c>
      <c r="E163" s="210">
        <v>31</v>
      </c>
      <c r="F163" s="200">
        <v>4.447731767406049</v>
      </c>
      <c r="G163" s="210">
        <v>16.5</v>
      </c>
      <c r="H163" s="82">
        <f t="shared" si="8"/>
        <v>1.65</v>
      </c>
    </row>
    <row r="164" spans="2:24" x14ac:dyDescent="0.25">
      <c r="B164" s="82">
        <v>9</v>
      </c>
      <c r="C164" s="102">
        <v>43991</v>
      </c>
      <c r="D164" s="210">
        <v>26</v>
      </c>
      <c r="E164" s="210">
        <v>36</v>
      </c>
      <c r="F164" s="200">
        <v>4.7728629737170438</v>
      </c>
      <c r="G164" s="210">
        <v>0</v>
      </c>
      <c r="H164" s="82">
        <f t="shared" si="8"/>
        <v>0</v>
      </c>
    </row>
    <row r="165" spans="2:24" ht="15.75" x14ac:dyDescent="0.25">
      <c r="B165" s="82">
        <v>10</v>
      </c>
      <c r="C165" s="102">
        <v>43992</v>
      </c>
      <c r="D165" s="210">
        <v>30.5</v>
      </c>
      <c r="E165" s="210">
        <v>40.5</v>
      </c>
      <c r="F165" s="200">
        <v>4.522910065551657</v>
      </c>
      <c r="G165" s="210">
        <v>0</v>
      </c>
      <c r="H165" s="82">
        <f t="shared" si="8"/>
        <v>0</v>
      </c>
      <c r="X165" s="245" t="s">
        <v>107</v>
      </c>
    </row>
    <row r="166" spans="2:24" x14ac:dyDescent="0.25">
      <c r="B166" s="82">
        <v>11</v>
      </c>
      <c r="C166" s="102">
        <v>43993</v>
      </c>
      <c r="D166" s="213">
        <v>26</v>
      </c>
      <c r="E166" s="213">
        <v>41</v>
      </c>
      <c r="F166" s="200">
        <v>4.7567892529798499</v>
      </c>
      <c r="G166" s="213">
        <v>0</v>
      </c>
      <c r="H166" s="82">
        <f t="shared" si="8"/>
        <v>0</v>
      </c>
    </row>
    <row r="167" spans="2:24" x14ac:dyDescent="0.25">
      <c r="B167" s="82">
        <v>12</v>
      </c>
      <c r="C167" s="102">
        <v>43994</v>
      </c>
      <c r="D167" s="213">
        <v>28.5</v>
      </c>
      <c r="E167" s="213">
        <v>33</v>
      </c>
      <c r="F167" s="200">
        <v>4.9883146482813618</v>
      </c>
      <c r="G167" s="213">
        <v>0</v>
      </c>
      <c r="H167" s="82">
        <f t="shared" si="8"/>
        <v>0</v>
      </c>
    </row>
    <row r="168" spans="2:24" x14ac:dyDescent="0.25">
      <c r="B168" s="82">
        <v>13</v>
      </c>
      <c r="C168" s="102">
        <v>43995</v>
      </c>
      <c r="D168" s="213">
        <v>32</v>
      </c>
      <c r="E168" s="213">
        <v>40.5</v>
      </c>
      <c r="F168" s="200">
        <v>5.1464561898582941</v>
      </c>
      <c r="G168" s="213">
        <v>0</v>
      </c>
      <c r="H168" s="82">
        <f t="shared" si="8"/>
        <v>0</v>
      </c>
    </row>
    <row r="169" spans="2:24" x14ac:dyDescent="0.25">
      <c r="B169" s="82">
        <v>14</v>
      </c>
      <c r="C169" s="102">
        <v>43996</v>
      </c>
      <c r="D169" s="213">
        <v>26.5</v>
      </c>
      <c r="E169" s="213">
        <v>40</v>
      </c>
      <c r="F169" s="200">
        <v>5.0500508357219358</v>
      </c>
      <c r="G169" s="213">
        <v>4.2</v>
      </c>
      <c r="H169" s="82">
        <f t="shared" si="8"/>
        <v>0.42000000000000004</v>
      </c>
    </row>
    <row r="170" spans="2:24" x14ac:dyDescent="0.25">
      <c r="B170" s="82">
        <v>15</v>
      </c>
      <c r="C170" s="102">
        <v>43997</v>
      </c>
      <c r="D170" s="213">
        <v>27</v>
      </c>
      <c r="E170" s="213">
        <v>40.5</v>
      </c>
      <c r="F170" s="200">
        <v>5.6366891448665966</v>
      </c>
      <c r="G170" s="213">
        <v>0</v>
      </c>
      <c r="H170" s="82">
        <f t="shared" si="8"/>
        <v>0</v>
      </c>
    </row>
    <row r="171" spans="2:24" x14ac:dyDescent="0.25">
      <c r="B171" s="82">
        <v>16</v>
      </c>
      <c r="C171" s="102">
        <v>43998</v>
      </c>
      <c r="D171" s="215">
        <v>30.5</v>
      </c>
      <c r="E171" s="215">
        <v>41.5</v>
      </c>
      <c r="F171" s="200">
        <v>5.9127384772773333</v>
      </c>
      <c r="G171" s="215">
        <v>0</v>
      </c>
      <c r="H171" s="82">
        <f t="shared" si="8"/>
        <v>0</v>
      </c>
    </row>
    <row r="172" spans="2:24" x14ac:dyDescent="0.25">
      <c r="B172" s="82">
        <v>17</v>
      </c>
      <c r="C172" s="102">
        <v>43999</v>
      </c>
      <c r="D172" s="215">
        <v>31</v>
      </c>
      <c r="E172" s="215">
        <v>43.5</v>
      </c>
      <c r="F172" s="200">
        <v>5.848359892937963</v>
      </c>
      <c r="G172" s="215">
        <v>0</v>
      </c>
      <c r="H172" s="82">
        <f t="shared" si="8"/>
        <v>0</v>
      </c>
    </row>
    <row r="173" spans="2:24" x14ac:dyDescent="0.25">
      <c r="B173" s="82">
        <v>18</v>
      </c>
      <c r="C173" s="102">
        <v>44000</v>
      </c>
      <c r="D173" s="215">
        <v>32</v>
      </c>
      <c r="E173" s="215">
        <v>44.5</v>
      </c>
      <c r="F173" s="200">
        <v>5.8285505529821924</v>
      </c>
      <c r="G173" s="215">
        <v>0</v>
      </c>
      <c r="H173" s="82">
        <f t="shared" si="8"/>
        <v>0</v>
      </c>
    </row>
    <row r="174" spans="2:24" x14ac:dyDescent="0.25">
      <c r="B174" s="82">
        <v>19</v>
      </c>
      <c r="C174" s="102">
        <v>44001</v>
      </c>
      <c r="D174" s="215">
        <v>29</v>
      </c>
      <c r="E174" s="215">
        <v>40</v>
      </c>
      <c r="F174" s="200">
        <v>5.8170774324439103</v>
      </c>
      <c r="G174" s="215">
        <v>0</v>
      </c>
      <c r="H174" s="82">
        <f t="shared" si="8"/>
        <v>0</v>
      </c>
    </row>
    <row r="175" spans="2:24" x14ac:dyDescent="0.25">
      <c r="B175" s="82">
        <v>20</v>
      </c>
      <c r="C175" s="102">
        <v>44002</v>
      </c>
      <c r="D175" s="215">
        <v>29</v>
      </c>
      <c r="E175" s="215">
        <v>41</v>
      </c>
      <c r="F175" s="200">
        <v>5.3471803239235545</v>
      </c>
      <c r="G175" s="215">
        <v>0</v>
      </c>
      <c r="H175" s="82">
        <f t="shared" si="8"/>
        <v>0</v>
      </c>
    </row>
    <row r="176" spans="2:24" x14ac:dyDescent="0.25">
      <c r="B176" s="82">
        <v>21</v>
      </c>
      <c r="C176" s="102">
        <v>44003</v>
      </c>
      <c r="D176" s="215">
        <v>29</v>
      </c>
      <c r="E176" s="215">
        <v>40</v>
      </c>
      <c r="F176" s="200">
        <v>4.9484084280437912</v>
      </c>
      <c r="G176" s="215">
        <v>0</v>
      </c>
      <c r="H176" s="82">
        <f t="shared" si="8"/>
        <v>0</v>
      </c>
    </row>
    <row r="177" spans="1:23" x14ac:dyDescent="0.25">
      <c r="B177" s="82">
        <v>22</v>
      </c>
      <c r="C177" s="102">
        <v>44004</v>
      </c>
      <c r="D177" s="218">
        <v>29.5</v>
      </c>
      <c r="E177" s="218">
        <v>35</v>
      </c>
      <c r="F177" s="200">
        <v>4.7254226340063381</v>
      </c>
      <c r="G177" s="218">
        <v>0</v>
      </c>
      <c r="H177" s="82">
        <f t="shared" si="8"/>
        <v>0</v>
      </c>
    </row>
    <row r="178" spans="1:23" x14ac:dyDescent="0.25">
      <c r="B178" s="82">
        <v>23</v>
      </c>
      <c r="C178" s="102">
        <v>44005</v>
      </c>
      <c r="D178" s="218">
        <v>23.5</v>
      </c>
      <c r="E178" s="218">
        <v>32</v>
      </c>
      <c r="F178" s="200">
        <v>4.2668321837802861</v>
      </c>
      <c r="G178" s="218">
        <v>27.6</v>
      </c>
      <c r="H178" s="82">
        <f t="shared" si="8"/>
        <v>2.7600000000000002</v>
      </c>
    </row>
    <row r="179" spans="1:23" x14ac:dyDescent="0.25">
      <c r="B179" s="82">
        <v>24</v>
      </c>
      <c r="C179" s="102">
        <v>44006</v>
      </c>
      <c r="D179" s="218">
        <v>28</v>
      </c>
      <c r="E179" s="218">
        <v>35.5</v>
      </c>
      <c r="F179" s="200">
        <v>3.8510424621057235</v>
      </c>
      <c r="G179" s="218">
        <v>0</v>
      </c>
      <c r="H179" s="82">
        <f t="shared" si="8"/>
        <v>0</v>
      </c>
    </row>
    <row r="180" spans="1:23" x14ac:dyDescent="0.25">
      <c r="B180" s="82">
        <v>25</v>
      </c>
      <c r="C180" s="102">
        <v>44007</v>
      </c>
      <c r="D180" s="218">
        <v>23.5</v>
      </c>
      <c r="E180" s="218">
        <v>29.5</v>
      </c>
      <c r="F180" s="200">
        <v>3.8055515927662409</v>
      </c>
      <c r="G180" s="218">
        <v>19.2</v>
      </c>
      <c r="H180" s="82">
        <f t="shared" si="8"/>
        <v>1.92</v>
      </c>
    </row>
    <row r="181" spans="1:23" x14ac:dyDescent="0.25">
      <c r="B181" s="82">
        <v>26</v>
      </c>
      <c r="C181" s="102">
        <v>44008</v>
      </c>
      <c r="D181" s="210">
        <v>27</v>
      </c>
      <c r="E181" s="210">
        <v>32</v>
      </c>
      <c r="F181" s="200">
        <v>3.5817699404339365</v>
      </c>
      <c r="G181" s="210">
        <v>2.7</v>
      </c>
      <c r="H181" s="82">
        <f t="shared" si="8"/>
        <v>0.27</v>
      </c>
    </row>
    <row r="182" spans="1:23" x14ac:dyDescent="0.25">
      <c r="B182" s="82">
        <v>27</v>
      </c>
      <c r="C182" s="102">
        <v>44009</v>
      </c>
      <c r="D182" s="210">
        <v>28</v>
      </c>
      <c r="E182" s="210">
        <v>33</v>
      </c>
      <c r="F182" s="200">
        <v>3.7415162607737105</v>
      </c>
      <c r="G182" s="210">
        <v>12.4</v>
      </c>
      <c r="H182" s="82">
        <f t="shared" si="8"/>
        <v>1.24</v>
      </c>
    </row>
    <row r="183" spans="1:23" x14ac:dyDescent="0.25">
      <c r="B183" s="82">
        <v>28</v>
      </c>
      <c r="C183" s="102">
        <v>44010</v>
      </c>
      <c r="D183" s="210">
        <v>31.5</v>
      </c>
      <c r="E183" s="210">
        <v>35</v>
      </c>
      <c r="F183" s="200">
        <v>4.2077984931847032</v>
      </c>
      <c r="G183" s="210">
        <v>0</v>
      </c>
      <c r="H183" s="82">
        <f t="shared" si="8"/>
        <v>0</v>
      </c>
    </row>
    <row r="184" spans="1:23" x14ac:dyDescent="0.25">
      <c r="B184" s="82">
        <v>29</v>
      </c>
      <c r="C184" s="102">
        <v>44011</v>
      </c>
      <c r="D184" s="210">
        <v>30</v>
      </c>
      <c r="E184" s="210">
        <v>39</v>
      </c>
      <c r="F184" s="200">
        <v>4.8568373942872318</v>
      </c>
      <c r="G184" s="210">
        <v>0</v>
      </c>
      <c r="H184" s="82">
        <f t="shared" si="8"/>
        <v>0</v>
      </c>
    </row>
    <row r="185" spans="1:23" x14ac:dyDescent="0.25">
      <c r="B185" s="82">
        <v>30</v>
      </c>
      <c r="C185" s="102">
        <v>44012</v>
      </c>
      <c r="D185" s="210">
        <v>30</v>
      </c>
      <c r="E185" s="210">
        <v>41</v>
      </c>
      <c r="F185" s="200">
        <v>5.0118473531278518</v>
      </c>
      <c r="G185" s="210">
        <v>0</v>
      </c>
      <c r="H185" s="82">
        <f t="shared" si="8"/>
        <v>0</v>
      </c>
    </row>
    <row r="186" spans="1:23" x14ac:dyDescent="0.25">
      <c r="A186" s="82">
        <v>1</v>
      </c>
      <c r="B186" s="82">
        <v>31</v>
      </c>
      <c r="C186" s="102">
        <v>44013</v>
      </c>
      <c r="D186" s="204">
        <v>23.5</v>
      </c>
      <c r="E186" s="204">
        <v>40</v>
      </c>
      <c r="F186" s="200">
        <v>5.4767721682227002</v>
      </c>
      <c r="G186" s="204">
        <v>21.2</v>
      </c>
      <c r="H186" s="82">
        <f>G186/10</f>
        <v>2.12</v>
      </c>
      <c r="U186" s="82">
        <v>5.0600000000000005</v>
      </c>
      <c r="W186" s="82">
        <f t="shared" ref="W186:W199" si="9">U186*10</f>
        <v>50.600000000000009</v>
      </c>
    </row>
    <row r="187" spans="1:23" x14ac:dyDescent="0.25">
      <c r="A187" s="82">
        <v>2</v>
      </c>
      <c r="B187" s="82">
        <v>32</v>
      </c>
      <c r="C187" s="102">
        <v>44014</v>
      </c>
      <c r="D187" s="204">
        <v>29.5</v>
      </c>
      <c r="E187" s="204">
        <v>36</v>
      </c>
      <c r="F187" s="200">
        <v>5.1695288472812617</v>
      </c>
      <c r="G187" s="204">
        <v>0</v>
      </c>
      <c r="H187" s="82">
        <f t="shared" si="8"/>
        <v>0</v>
      </c>
      <c r="U187" s="82">
        <v>0</v>
      </c>
      <c r="W187" s="82">
        <f t="shared" si="9"/>
        <v>0</v>
      </c>
    </row>
    <row r="188" spans="1:23" x14ac:dyDescent="0.25">
      <c r="A188" s="82">
        <v>3</v>
      </c>
      <c r="B188" s="82">
        <v>33</v>
      </c>
      <c r="C188" s="102">
        <v>44015</v>
      </c>
      <c r="D188" s="204">
        <v>32</v>
      </c>
      <c r="E188" s="204">
        <v>41</v>
      </c>
      <c r="F188" s="200">
        <v>5.0758374535532793</v>
      </c>
      <c r="G188" s="204">
        <v>0</v>
      </c>
      <c r="H188" s="82">
        <f t="shared" si="8"/>
        <v>0</v>
      </c>
      <c r="U188" s="82">
        <v>0</v>
      </c>
      <c r="W188" s="82">
        <f t="shared" si="9"/>
        <v>0</v>
      </c>
    </row>
    <row r="189" spans="1:23" x14ac:dyDescent="0.25">
      <c r="A189" s="82">
        <v>4</v>
      </c>
      <c r="B189" s="82">
        <v>34</v>
      </c>
      <c r="C189" s="102">
        <v>44016</v>
      </c>
      <c r="D189" s="204">
        <v>25.5</v>
      </c>
      <c r="E189" s="204">
        <v>31</v>
      </c>
      <c r="F189" s="200">
        <v>4.6258281382908946</v>
      </c>
      <c r="G189" s="204">
        <v>50.6</v>
      </c>
      <c r="H189" s="82">
        <f t="shared" si="8"/>
        <v>5.0600000000000005</v>
      </c>
      <c r="U189" s="82">
        <v>0</v>
      </c>
      <c r="W189" s="82">
        <f t="shared" si="9"/>
        <v>0</v>
      </c>
    </row>
    <row r="190" spans="1:23" x14ac:dyDescent="0.25">
      <c r="A190" s="82">
        <v>5</v>
      </c>
      <c r="B190" s="82">
        <v>35</v>
      </c>
      <c r="C190" s="102">
        <v>44017</v>
      </c>
      <c r="D190" s="204">
        <v>26</v>
      </c>
      <c r="E190" s="204">
        <v>36.5</v>
      </c>
      <c r="F190" s="200">
        <v>4.4343864663308388</v>
      </c>
      <c r="G190" s="204">
        <v>0</v>
      </c>
      <c r="H190" s="82">
        <f t="shared" si="8"/>
        <v>0</v>
      </c>
      <c r="U190" s="82">
        <v>0</v>
      </c>
      <c r="W190" s="82">
        <f t="shared" si="9"/>
        <v>0</v>
      </c>
    </row>
    <row r="191" spans="1:23" x14ac:dyDescent="0.25">
      <c r="A191" s="82">
        <v>6</v>
      </c>
      <c r="B191" s="82">
        <v>36</v>
      </c>
      <c r="C191" s="102">
        <v>44018</v>
      </c>
      <c r="D191" s="210">
        <v>28</v>
      </c>
      <c r="E191" s="210">
        <v>35</v>
      </c>
      <c r="F191" s="200">
        <v>4.3108125610483254</v>
      </c>
      <c r="G191" s="210">
        <v>0</v>
      </c>
      <c r="H191" s="82">
        <f t="shared" si="8"/>
        <v>0</v>
      </c>
      <c r="U191" s="82">
        <v>1.56</v>
      </c>
      <c r="W191" s="82">
        <f t="shared" si="9"/>
        <v>15.600000000000001</v>
      </c>
    </row>
    <row r="192" spans="1:23" x14ac:dyDescent="0.25">
      <c r="A192" s="82">
        <v>7</v>
      </c>
      <c r="B192" s="82">
        <v>37</v>
      </c>
      <c r="C192" s="102">
        <v>44019</v>
      </c>
      <c r="D192" s="210">
        <v>29</v>
      </c>
      <c r="E192" s="210">
        <v>33</v>
      </c>
      <c r="F192" s="200">
        <v>4.4128070106730348</v>
      </c>
      <c r="G192" s="210">
        <v>4</v>
      </c>
      <c r="H192" s="82">
        <f t="shared" si="8"/>
        <v>0.4</v>
      </c>
      <c r="U192" s="82">
        <v>0</v>
      </c>
      <c r="W192" s="82">
        <f t="shared" si="9"/>
        <v>0</v>
      </c>
    </row>
    <row r="193" spans="1:23" x14ac:dyDescent="0.25">
      <c r="A193" s="82">
        <v>8</v>
      </c>
      <c r="B193" s="82">
        <v>38</v>
      </c>
      <c r="C193" s="102">
        <v>44020</v>
      </c>
      <c r="D193" s="210">
        <v>28</v>
      </c>
      <c r="E193" s="210">
        <v>36</v>
      </c>
      <c r="F193" s="200">
        <v>4.1051597807802871</v>
      </c>
      <c r="G193" s="210">
        <v>0</v>
      </c>
      <c r="H193" s="82">
        <f t="shared" si="8"/>
        <v>0</v>
      </c>
      <c r="U193" s="82">
        <v>0</v>
      </c>
      <c r="W193" s="82">
        <f t="shared" si="9"/>
        <v>0</v>
      </c>
    </row>
    <row r="194" spans="1:23" x14ac:dyDescent="0.25">
      <c r="A194" s="82">
        <v>9</v>
      </c>
      <c r="B194" s="82">
        <v>39</v>
      </c>
      <c r="C194" s="102">
        <v>44021</v>
      </c>
      <c r="D194" s="210">
        <v>24</v>
      </c>
      <c r="E194" s="210">
        <v>31</v>
      </c>
      <c r="F194" s="200">
        <v>4.1163813177049624</v>
      </c>
      <c r="G194" s="210">
        <v>37.200000000000003</v>
      </c>
      <c r="H194" s="82">
        <f t="shared" si="8"/>
        <v>3.72</v>
      </c>
      <c r="U194" s="82">
        <v>0.3</v>
      </c>
      <c r="W194" s="82">
        <f t="shared" si="9"/>
        <v>3</v>
      </c>
    </row>
    <row r="195" spans="1:23" x14ac:dyDescent="0.25">
      <c r="A195" s="82">
        <v>10</v>
      </c>
      <c r="B195" s="82">
        <v>40</v>
      </c>
      <c r="C195" s="102">
        <v>44022</v>
      </c>
      <c r="D195" s="210">
        <v>29</v>
      </c>
      <c r="E195" s="210">
        <v>34</v>
      </c>
      <c r="F195" s="200">
        <v>4.6165031674080428</v>
      </c>
      <c r="G195" s="210">
        <v>0</v>
      </c>
      <c r="H195" s="82">
        <f t="shared" si="8"/>
        <v>0</v>
      </c>
      <c r="U195" s="82">
        <v>0</v>
      </c>
      <c r="W195" s="82">
        <f t="shared" si="9"/>
        <v>0</v>
      </c>
    </row>
    <row r="196" spans="1:23" x14ac:dyDescent="0.25">
      <c r="A196" s="82">
        <v>11</v>
      </c>
      <c r="B196" s="82">
        <v>41</v>
      </c>
      <c r="C196" s="102">
        <v>44023</v>
      </c>
      <c r="D196" s="213">
        <v>29.5</v>
      </c>
      <c r="E196" s="213">
        <v>36</v>
      </c>
      <c r="F196" s="200">
        <v>4.5299564763419999</v>
      </c>
      <c r="G196" s="213">
        <v>0</v>
      </c>
      <c r="H196" s="82">
        <f t="shared" ref="H196:H259" si="10">G196/10</f>
        <v>0</v>
      </c>
      <c r="U196" s="82">
        <v>4.3499999999999996</v>
      </c>
      <c r="W196" s="82">
        <f t="shared" si="9"/>
        <v>43.5</v>
      </c>
    </row>
    <row r="197" spans="1:23" x14ac:dyDescent="0.25">
      <c r="A197" s="82">
        <v>12</v>
      </c>
      <c r="B197" s="82">
        <v>42</v>
      </c>
      <c r="C197" s="102">
        <v>44024</v>
      </c>
      <c r="D197" s="213">
        <v>27</v>
      </c>
      <c r="E197" s="213">
        <v>38</v>
      </c>
      <c r="F197" s="200">
        <v>4.7032323976587289</v>
      </c>
      <c r="G197" s="213">
        <v>0</v>
      </c>
      <c r="H197" s="82">
        <f t="shared" si="10"/>
        <v>0</v>
      </c>
      <c r="U197" s="82">
        <v>0</v>
      </c>
      <c r="W197" s="82">
        <f t="shared" si="9"/>
        <v>0</v>
      </c>
    </row>
    <row r="198" spans="1:23" x14ac:dyDescent="0.25">
      <c r="A198" s="82">
        <v>13</v>
      </c>
      <c r="B198" s="82">
        <v>43</v>
      </c>
      <c r="C198" s="102">
        <v>44025</v>
      </c>
      <c r="D198" s="213">
        <v>26</v>
      </c>
      <c r="E198" s="213">
        <v>33</v>
      </c>
      <c r="F198" s="200">
        <v>4.7682749939293716</v>
      </c>
      <c r="G198" s="213">
        <v>30.6</v>
      </c>
      <c r="H198" s="82">
        <f t="shared" si="10"/>
        <v>3.06</v>
      </c>
      <c r="U198" s="82">
        <v>0</v>
      </c>
      <c r="W198" s="82">
        <f t="shared" si="9"/>
        <v>0</v>
      </c>
    </row>
    <row r="199" spans="1:23" x14ac:dyDescent="0.25">
      <c r="A199" s="82">
        <v>14</v>
      </c>
      <c r="B199" s="82">
        <v>44</v>
      </c>
      <c r="C199" s="102">
        <v>44026</v>
      </c>
      <c r="D199" s="213">
        <v>25</v>
      </c>
      <c r="E199" s="213">
        <v>34</v>
      </c>
      <c r="F199" s="200">
        <v>5.1219833191706678</v>
      </c>
      <c r="G199" s="213">
        <v>15.6</v>
      </c>
      <c r="H199" s="82">
        <f t="shared" si="10"/>
        <v>1.56</v>
      </c>
      <c r="U199" s="82">
        <v>0</v>
      </c>
      <c r="W199" s="82">
        <f t="shared" si="9"/>
        <v>0</v>
      </c>
    </row>
    <row r="200" spans="1:23" x14ac:dyDescent="0.25">
      <c r="A200" s="82">
        <v>15</v>
      </c>
      <c r="B200" s="82">
        <v>45</v>
      </c>
      <c r="C200" s="102">
        <v>44027</v>
      </c>
      <c r="D200" s="213">
        <v>27</v>
      </c>
      <c r="E200" s="213">
        <v>33</v>
      </c>
      <c r="F200" s="200">
        <v>4.847236306194584</v>
      </c>
      <c r="G200" s="213">
        <v>0</v>
      </c>
      <c r="H200" s="82">
        <f t="shared" si="10"/>
        <v>0</v>
      </c>
    </row>
    <row r="201" spans="1:23" x14ac:dyDescent="0.25">
      <c r="A201" s="82">
        <v>16</v>
      </c>
      <c r="B201" s="82">
        <v>46</v>
      </c>
      <c r="C201" s="102">
        <v>44028</v>
      </c>
      <c r="D201" s="215">
        <v>27</v>
      </c>
      <c r="E201" s="215">
        <v>39</v>
      </c>
      <c r="F201" s="200">
        <v>4.9490027661678475</v>
      </c>
      <c r="G201" s="215">
        <v>0</v>
      </c>
      <c r="H201" s="82">
        <f t="shared" si="10"/>
        <v>0</v>
      </c>
    </row>
    <row r="202" spans="1:23" x14ac:dyDescent="0.25">
      <c r="A202" s="82">
        <v>17</v>
      </c>
      <c r="B202" s="82">
        <v>47</v>
      </c>
      <c r="C202" s="102">
        <v>44029</v>
      </c>
      <c r="D202" s="215">
        <v>26</v>
      </c>
      <c r="E202" s="215">
        <v>33</v>
      </c>
      <c r="F202" s="200">
        <v>4.9906014989326541</v>
      </c>
      <c r="G202" s="215">
        <v>19.399999999999999</v>
      </c>
      <c r="H202" s="82">
        <f t="shared" si="10"/>
        <v>1.94</v>
      </c>
    </row>
    <row r="203" spans="1:23" x14ac:dyDescent="0.25">
      <c r="A203" s="82">
        <v>18</v>
      </c>
      <c r="B203" s="82">
        <v>48</v>
      </c>
      <c r="C203" s="102">
        <v>44030</v>
      </c>
      <c r="D203" s="215">
        <v>28.5</v>
      </c>
      <c r="E203" s="215">
        <v>36</v>
      </c>
      <c r="F203" s="200">
        <v>5.0998172804421511</v>
      </c>
      <c r="G203" s="215">
        <v>0</v>
      </c>
      <c r="H203" s="82">
        <f t="shared" si="10"/>
        <v>0</v>
      </c>
    </row>
    <row r="204" spans="1:23" x14ac:dyDescent="0.25">
      <c r="A204" s="82">
        <v>19</v>
      </c>
      <c r="B204" s="82">
        <v>49</v>
      </c>
      <c r="C204" s="102">
        <v>44031</v>
      </c>
      <c r="D204" s="215">
        <v>29.5</v>
      </c>
      <c r="E204" s="215">
        <v>37.5</v>
      </c>
      <c r="F204" s="200">
        <v>4.9388076104742424</v>
      </c>
      <c r="G204" s="215">
        <v>0</v>
      </c>
      <c r="H204" s="82">
        <f t="shared" si="10"/>
        <v>0</v>
      </c>
    </row>
    <row r="205" spans="1:23" x14ac:dyDescent="0.25">
      <c r="A205" s="82">
        <v>20</v>
      </c>
      <c r="B205" s="82">
        <v>50</v>
      </c>
      <c r="C205" s="102">
        <v>44032</v>
      </c>
      <c r="D205" s="215">
        <v>28</v>
      </c>
      <c r="E205" s="215">
        <v>35</v>
      </c>
      <c r="F205" s="200">
        <v>5.0966023941045524</v>
      </c>
      <c r="G205" s="215">
        <v>3</v>
      </c>
      <c r="H205" s="82">
        <f t="shared" si="10"/>
        <v>0.3</v>
      </c>
    </row>
    <row r="206" spans="1:23" x14ac:dyDescent="0.25">
      <c r="A206" s="82">
        <v>21</v>
      </c>
      <c r="B206" s="82">
        <v>51</v>
      </c>
      <c r="C206" s="102">
        <v>44033</v>
      </c>
      <c r="D206" s="215">
        <v>28</v>
      </c>
      <c r="E206" s="215">
        <v>37</v>
      </c>
      <c r="F206" s="200">
        <v>4.8547539415760355</v>
      </c>
      <c r="G206" s="215">
        <v>0</v>
      </c>
      <c r="H206" s="82">
        <f t="shared" si="10"/>
        <v>0</v>
      </c>
    </row>
    <row r="207" spans="1:23" x14ac:dyDescent="0.25">
      <c r="A207" s="82">
        <v>22</v>
      </c>
      <c r="B207" s="82">
        <v>52</v>
      </c>
      <c r="C207" s="102">
        <v>44034</v>
      </c>
      <c r="D207" s="218">
        <v>24.5</v>
      </c>
      <c r="E207" s="218">
        <v>34</v>
      </c>
      <c r="F207" s="200">
        <v>4.8015266328112283</v>
      </c>
      <c r="G207" s="218">
        <v>0</v>
      </c>
      <c r="H207" s="82">
        <f t="shared" si="10"/>
        <v>0</v>
      </c>
    </row>
    <row r="208" spans="1:23" x14ac:dyDescent="0.25">
      <c r="A208" s="82">
        <v>23</v>
      </c>
      <c r="B208" s="82">
        <v>53</v>
      </c>
      <c r="C208" s="102">
        <v>44035</v>
      </c>
      <c r="D208" s="218">
        <v>28</v>
      </c>
      <c r="E208" s="218">
        <v>32.5</v>
      </c>
      <c r="F208" s="200">
        <v>4.5287743740693083</v>
      </c>
      <c r="G208" s="218">
        <v>0</v>
      </c>
      <c r="H208" s="82">
        <f t="shared" si="10"/>
        <v>0</v>
      </c>
    </row>
    <row r="209" spans="1:8" x14ac:dyDescent="0.25">
      <c r="A209" s="82">
        <v>24</v>
      </c>
      <c r="B209" s="82">
        <v>54</v>
      </c>
      <c r="C209" s="102">
        <v>44036</v>
      </c>
      <c r="D209" s="218">
        <v>23</v>
      </c>
      <c r="E209" s="218">
        <v>32</v>
      </c>
      <c r="F209" s="200">
        <v>4.2780210095639495</v>
      </c>
      <c r="G209" s="218">
        <v>43.5</v>
      </c>
      <c r="H209" s="82">
        <f t="shared" si="10"/>
        <v>4.3499999999999996</v>
      </c>
    </row>
    <row r="210" spans="1:8" x14ac:dyDescent="0.25">
      <c r="A210" s="82">
        <v>25</v>
      </c>
      <c r="B210" s="82">
        <v>55</v>
      </c>
      <c r="C210" s="102">
        <v>44037</v>
      </c>
      <c r="D210" s="218">
        <v>23</v>
      </c>
      <c r="E210" s="218">
        <v>27.5</v>
      </c>
      <c r="F210" s="200">
        <v>4.2404376634234655</v>
      </c>
      <c r="G210" s="218">
        <v>4</v>
      </c>
      <c r="H210" s="82">
        <f t="shared" si="10"/>
        <v>0.4</v>
      </c>
    </row>
    <row r="211" spans="1:8" x14ac:dyDescent="0.25">
      <c r="A211" s="82">
        <v>26</v>
      </c>
      <c r="B211" s="82">
        <v>56</v>
      </c>
      <c r="C211" s="102">
        <v>44038</v>
      </c>
      <c r="D211" s="232">
        <v>26</v>
      </c>
      <c r="E211" s="232">
        <v>32</v>
      </c>
      <c r="F211" s="200">
        <v>4.2017365003272769</v>
      </c>
      <c r="G211" s="232">
        <v>0</v>
      </c>
      <c r="H211" s="82">
        <f t="shared" si="10"/>
        <v>0</v>
      </c>
    </row>
    <row r="212" spans="1:8" x14ac:dyDescent="0.25">
      <c r="A212" s="82">
        <v>27</v>
      </c>
      <c r="B212" s="82">
        <v>57</v>
      </c>
      <c r="C212" s="102">
        <v>44039</v>
      </c>
      <c r="D212" s="232">
        <v>27</v>
      </c>
      <c r="E212" s="232">
        <v>35</v>
      </c>
      <c r="F212" s="200">
        <v>4.1603808335599934</v>
      </c>
      <c r="G212" s="232">
        <v>0</v>
      </c>
      <c r="H212" s="82">
        <f t="shared" si="10"/>
        <v>0</v>
      </c>
    </row>
    <row r="213" spans="1:8" x14ac:dyDescent="0.25">
      <c r="A213" s="82">
        <v>28</v>
      </c>
      <c r="B213" s="82">
        <v>58</v>
      </c>
      <c r="C213" s="102">
        <v>44040</v>
      </c>
      <c r="D213" s="232">
        <v>28</v>
      </c>
      <c r="E213" s="232">
        <v>32</v>
      </c>
      <c r="F213" s="200">
        <v>4.631004713295213</v>
      </c>
      <c r="G213" s="232">
        <v>0</v>
      </c>
      <c r="H213" s="82">
        <f t="shared" si="10"/>
        <v>0</v>
      </c>
    </row>
    <row r="214" spans="1:8" x14ac:dyDescent="0.25">
      <c r="A214" s="82">
        <v>29</v>
      </c>
      <c r="B214" s="82">
        <v>59</v>
      </c>
      <c r="C214" s="102">
        <v>44041</v>
      </c>
      <c r="D214" s="232">
        <v>29.5</v>
      </c>
      <c r="E214" s="232">
        <v>36</v>
      </c>
      <c r="F214" s="200">
        <v>4.8713013738005726</v>
      </c>
      <c r="G214" s="232">
        <v>0</v>
      </c>
      <c r="H214" s="82">
        <f t="shared" si="10"/>
        <v>0</v>
      </c>
    </row>
    <row r="215" spans="1:8" x14ac:dyDescent="0.25">
      <c r="A215" s="82">
        <v>30</v>
      </c>
      <c r="B215" s="82">
        <v>60</v>
      </c>
      <c r="C215" s="102">
        <v>44042</v>
      </c>
      <c r="D215" s="232">
        <v>26</v>
      </c>
      <c r="E215" s="232">
        <v>36</v>
      </c>
      <c r="F215" s="200">
        <v>4.9964227799347825</v>
      </c>
      <c r="G215" s="232">
        <v>0</v>
      </c>
      <c r="H215" s="82">
        <f t="shared" si="10"/>
        <v>0</v>
      </c>
    </row>
    <row r="216" spans="1:8" x14ac:dyDescent="0.25">
      <c r="A216" s="82">
        <v>31</v>
      </c>
      <c r="B216" s="82">
        <v>61</v>
      </c>
      <c r="C216" s="102">
        <v>44043</v>
      </c>
      <c r="D216" s="232">
        <v>26.5</v>
      </c>
      <c r="E216" s="232">
        <v>35.5</v>
      </c>
      <c r="F216" s="200">
        <v>5.3739909239347829</v>
      </c>
      <c r="G216" s="232">
        <v>0</v>
      </c>
      <c r="H216" s="82">
        <f t="shared" si="10"/>
        <v>0</v>
      </c>
    </row>
    <row r="217" spans="1:8" x14ac:dyDescent="0.25">
      <c r="A217" s="82">
        <v>32</v>
      </c>
      <c r="B217" s="82">
        <v>62</v>
      </c>
      <c r="C217" s="102">
        <v>44044</v>
      </c>
      <c r="D217" s="105">
        <v>24.5</v>
      </c>
      <c r="E217" s="106">
        <v>33.5</v>
      </c>
      <c r="F217" s="200"/>
      <c r="G217" s="246">
        <v>56.8</v>
      </c>
      <c r="H217" s="82">
        <f t="shared" si="10"/>
        <v>5.68</v>
      </c>
    </row>
    <row r="218" spans="1:8" x14ac:dyDescent="0.25">
      <c r="A218" s="82">
        <v>33</v>
      </c>
      <c r="B218" s="82">
        <v>63</v>
      </c>
      <c r="C218" s="102">
        <v>44045</v>
      </c>
      <c r="D218" s="105">
        <v>25.5</v>
      </c>
      <c r="E218" s="106">
        <v>33</v>
      </c>
      <c r="F218" s="200"/>
      <c r="G218" s="246">
        <v>2</v>
      </c>
      <c r="H218" s="82">
        <f t="shared" si="10"/>
        <v>0.2</v>
      </c>
    </row>
    <row r="219" spans="1:8" x14ac:dyDescent="0.25">
      <c r="A219" s="82">
        <v>34</v>
      </c>
      <c r="B219" s="82">
        <v>64</v>
      </c>
      <c r="C219" s="102">
        <v>44046</v>
      </c>
      <c r="D219" s="105">
        <v>25</v>
      </c>
      <c r="E219" s="105">
        <v>33</v>
      </c>
      <c r="F219" s="200"/>
      <c r="G219" s="246">
        <v>6.2</v>
      </c>
      <c r="H219" s="82">
        <f t="shared" si="10"/>
        <v>0.62</v>
      </c>
    </row>
    <row r="220" spans="1:8" x14ac:dyDescent="0.25">
      <c r="A220" s="82">
        <v>35</v>
      </c>
      <c r="B220" s="82">
        <v>65</v>
      </c>
      <c r="C220" s="102">
        <v>44047</v>
      </c>
      <c r="D220" s="105">
        <v>23.5</v>
      </c>
      <c r="E220" s="106">
        <v>33</v>
      </c>
      <c r="F220" s="200"/>
      <c r="G220" s="246">
        <v>0</v>
      </c>
      <c r="H220" s="82">
        <f t="shared" si="10"/>
        <v>0</v>
      </c>
    </row>
    <row r="221" spans="1:8" x14ac:dyDescent="0.25">
      <c r="A221" s="82">
        <v>36</v>
      </c>
      <c r="B221" s="82">
        <v>66</v>
      </c>
      <c r="C221" s="102">
        <v>44048</v>
      </c>
      <c r="D221" s="105">
        <v>26</v>
      </c>
      <c r="E221" s="106">
        <v>36</v>
      </c>
      <c r="F221" s="200"/>
      <c r="G221" s="246">
        <v>0</v>
      </c>
      <c r="H221" s="82">
        <f t="shared" si="10"/>
        <v>0</v>
      </c>
    </row>
    <row r="222" spans="1:8" x14ac:dyDescent="0.25">
      <c r="A222" s="82">
        <v>37</v>
      </c>
      <c r="B222" s="82">
        <v>67</v>
      </c>
      <c r="C222" s="102">
        <v>44049</v>
      </c>
      <c r="D222" s="107">
        <v>25.5</v>
      </c>
      <c r="E222" s="108">
        <v>33</v>
      </c>
      <c r="F222" s="200"/>
      <c r="G222" s="247">
        <v>34</v>
      </c>
      <c r="H222" s="82">
        <f t="shared" si="10"/>
        <v>3.4</v>
      </c>
    </row>
    <row r="223" spans="1:8" x14ac:dyDescent="0.25">
      <c r="A223" s="82">
        <v>38</v>
      </c>
      <c r="B223" s="82">
        <v>68</v>
      </c>
      <c r="C223" s="102">
        <v>44050</v>
      </c>
      <c r="D223" s="107">
        <v>26.5</v>
      </c>
      <c r="E223" s="108">
        <v>31.5</v>
      </c>
      <c r="F223" s="200"/>
      <c r="G223" s="247">
        <v>4</v>
      </c>
      <c r="H223" s="82">
        <f t="shared" si="10"/>
        <v>0.4</v>
      </c>
    </row>
    <row r="224" spans="1:8" x14ac:dyDescent="0.25">
      <c r="A224" s="82">
        <v>39</v>
      </c>
      <c r="B224" s="82">
        <v>69</v>
      </c>
      <c r="C224" s="102">
        <v>44051</v>
      </c>
      <c r="D224" s="107">
        <v>26.5</v>
      </c>
      <c r="E224" s="108">
        <v>30</v>
      </c>
      <c r="F224" s="200"/>
      <c r="G224" s="247">
        <v>32.799999999999997</v>
      </c>
      <c r="H224" s="82">
        <f t="shared" si="10"/>
        <v>3.28</v>
      </c>
    </row>
    <row r="225" spans="1:8" x14ac:dyDescent="0.25">
      <c r="A225" s="82">
        <v>40</v>
      </c>
      <c r="B225" s="82">
        <v>70</v>
      </c>
      <c r="C225" s="102">
        <v>44052</v>
      </c>
      <c r="D225" s="107">
        <v>15.5</v>
      </c>
      <c r="E225" s="108">
        <v>31.5</v>
      </c>
      <c r="F225" s="200"/>
      <c r="G225" s="247">
        <v>0</v>
      </c>
      <c r="H225" s="82">
        <f t="shared" si="10"/>
        <v>0</v>
      </c>
    </row>
    <row r="226" spans="1:8" x14ac:dyDescent="0.25">
      <c r="A226" s="82">
        <v>41</v>
      </c>
      <c r="B226" s="82">
        <v>71</v>
      </c>
      <c r="C226" s="102">
        <v>44053</v>
      </c>
      <c r="D226" s="107">
        <v>24.5</v>
      </c>
      <c r="E226" s="107">
        <v>32</v>
      </c>
      <c r="F226" s="200"/>
      <c r="G226" s="247">
        <v>42.6</v>
      </c>
      <c r="H226" s="82">
        <f t="shared" si="10"/>
        <v>4.26</v>
      </c>
    </row>
    <row r="227" spans="1:8" x14ac:dyDescent="0.25">
      <c r="A227" s="82">
        <v>42</v>
      </c>
      <c r="B227" s="82">
        <v>72</v>
      </c>
      <c r="C227" s="102">
        <v>44054</v>
      </c>
      <c r="D227" s="109">
        <v>27</v>
      </c>
      <c r="E227" s="110">
        <v>30</v>
      </c>
      <c r="F227" s="200"/>
      <c r="G227" s="248">
        <v>1.6</v>
      </c>
      <c r="H227" s="82">
        <f t="shared" si="10"/>
        <v>0.16</v>
      </c>
    </row>
    <row r="228" spans="1:8" x14ac:dyDescent="0.25">
      <c r="A228" s="82">
        <v>43</v>
      </c>
      <c r="B228" s="82">
        <v>73</v>
      </c>
      <c r="C228" s="102">
        <v>44055</v>
      </c>
      <c r="D228" s="110">
        <v>26.5</v>
      </c>
      <c r="E228" s="110">
        <v>29.5</v>
      </c>
      <c r="F228" s="200"/>
      <c r="G228" s="248">
        <v>7</v>
      </c>
      <c r="H228" s="82">
        <f t="shared" si="10"/>
        <v>0.7</v>
      </c>
    </row>
    <row r="229" spans="1:8" x14ac:dyDescent="0.25">
      <c r="A229" s="82">
        <v>44</v>
      </c>
      <c r="B229" s="82">
        <v>74</v>
      </c>
      <c r="C229" s="102">
        <v>44056</v>
      </c>
      <c r="D229" s="110">
        <v>27</v>
      </c>
      <c r="E229" s="110">
        <v>28.5</v>
      </c>
      <c r="F229" s="200"/>
      <c r="G229" s="248">
        <v>0</v>
      </c>
      <c r="H229" s="82">
        <f t="shared" si="10"/>
        <v>0</v>
      </c>
    </row>
    <row r="230" spans="1:8" x14ac:dyDescent="0.25">
      <c r="A230" s="82">
        <v>45</v>
      </c>
      <c r="B230" s="82">
        <v>75</v>
      </c>
      <c r="C230" s="102">
        <v>44057</v>
      </c>
      <c r="D230" s="109">
        <v>26.5</v>
      </c>
      <c r="E230" s="109">
        <v>33</v>
      </c>
      <c r="F230" s="200"/>
      <c r="G230" s="248">
        <v>0</v>
      </c>
      <c r="H230" s="82">
        <f t="shared" si="10"/>
        <v>0</v>
      </c>
    </row>
    <row r="231" spans="1:8" x14ac:dyDescent="0.25">
      <c r="A231" s="82">
        <v>46</v>
      </c>
      <c r="B231" s="82">
        <v>76</v>
      </c>
      <c r="C231" s="102">
        <v>44058</v>
      </c>
      <c r="D231" s="109">
        <v>25</v>
      </c>
      <c r="E231" s="110">
        <v>33</v>
      </c>
      <c r="F231" s="200"/>
      <c r="G231" s="248">
        <v>36</v>
      </c>
      <c r="H231" s="82">
        <f t="shared" si="10"/>
        <v>3.6</v>
      </c>
    </row>
    <row r="232" spans="1:8" x14ac:dyDescent="0.25">
      <c r="A232" s="82">
        <v>47</v>
      </c>
      <c r="B232" s="82">
        <v>77</v>
      </c>
      <c r="C232" s="102">
        <v>44059</v>
      </c>
      <c r="D232" s="111">
        <v>26</v>
      </c>
      <c r="E232" s="112">
        <v>32</v>
      </c>
      <c r="F232" s="200"/>
      <c r="G232" s="249">
        <v>0</v>
      </c>
      <c r="H232" s="82">
        <f t="shared" si="10"/>
        <v>0</v>
      </c>
    </row>
    <row r="233" spans="1:8" x14ac:dyDescent="0.25">
      <c r="A233" s="82">
        <v>48</v>
      </c>
      <c r="B233" s="82">
        <v>78</v>
      </c>
      <c r="C233" s="102">
        <v>44060</v>
      </c>
      <c r="D233" s="111">
        <v>26.5</v>
      </c>
      <c r="E233" s="112">
        <v>31.5</v>
      </c>
      <c r="F233" s="200"/>
      <c r="G233" s="249">
        <v>0</v>
      </c>
      <c r="H233" s="82">
        <f t="shared" si="10"/>
        <v>0</v>
      </c>
    </row>
    <row r="234" spans="1:8" x14ac:dyDescent="0.25">
      <c r="A234" s="82">
        <v>49</v>
      </c>
      <c r="B234" s="82">
        <v>79</v>
      </c>
      <c r="C234" s="102">
        <v>44061</v>
      </c>
      <c r="D234" s="111">
        <v>28</v>
      </c>
      <c r="E234" s="111">
        <v>33.5</v>
      </c>
      <c r="F234" s="200"/>
      <c r="G234" s="111">
        <v>0</v>
      </c>
      <c r="H234" s="82">
        <f t="shared" si="10"/>
        <v>0</v>
      </c>
    </row>
    <row r="235" spans="1:8" x14ac:dyDescent="0.25">
      <c r="A235" s="82">
        <v>50</v>
      </c>
      <c r="B235" s="82">
        <v>80</v>
      </c>
      <c r="C235" s="102">
        <v>44062</v>
      </c>
      <c r="D235" s="111">
        <v>27</v>
      </c>
      <c r="E235" s="111">
        <v>31.5</v>
      </c>
      <c r="F235" s="200"/>
      <c r="G235" s="249">
        <v>28</v>
      </c>
      <c r="H235" s="82">
        <f t="shared" si="10"/>
        <v>2.8</v>
      </c>
    </row>
    <row r="236" spans="1:8" x14ac:dyDescent="0.25">
      <c r="A236" s="82">
        <v>51</v>
      </c>
      <c r="B236" s="82">
        <v>81</v>
      </c>
      <c r="C236" s="102">
        <v>44063</v>
      </c>
      <c r="D236" s="111">
        <v>22.5</v>
      </c>
      <c r="E236" s="112">
        <v>28.5</v>
      </c>
      <c r="F236" s="200"/>
      <c r="G236" s="249">
        <v>57</v>
      </c>
      <c r="H236" s="82">
        <f t="shared" si="10"/>
        <v>5.7</v>
      </c>
    </row>
    <row r="237" spans="1:8" x14ac:dyDescent="0.25">
      <c r="A237" s="82">
        <v>52</v>
      </c>
      <c r="B237" s="82">
        <v>82</v>
      </c>
      <c r="C237" s="102">
        <v>44064</v>
      </c>
      <c r="D237" s="111">
        <v>25</v>
      </c>
      <c r="E237" s="111">
        <v>32.5</v>
      </c>
      <c r="F237" s="200"/>
      <c r="G237" s="249">
        <v>22</v>
      </c>
      <c r="H237" s="82">
        <f t="shared" si="10"/>
        <v>2.2000000000000002</v>
      </c>
    </row>
    <row r="238" spans="1:8" x14ac:dyDescent="0.25">
      <c r="A238" s="82">
        <v>53</v>
      </c>
      <c r="B238" s="82">
        <v>83</v>
      </c>
      <c r="C238" s="102">
        <v>44065</v>
      </c>
      <c r="D238" s="113">
        <v>25.5</v>
      </c>
      <c r="E238" s="113">
        <v>31</v>
      </c>
      <c r="F238" s="200"/>
      <c r="G238" s="113">
        <v>8.4</v>
      </c>
      <c r="H238" s="82">
        <f t="shared" si="10"/>
        <v>0.84000000000000008</v>
      </c>
    </row>
    <row r="239" spans="1:8" x14ac:dyDescent="0.25">
      <c r="A239" s="82">
        <v>54</v>
      </c>
      <c r="B239" s="82">
        <v>84</v>
      </c>
      <c r="C239" s="102">
        <v>44066</v>
      </c>
      <c r="D239" s="113">
        <v>26</v>
      </c>
      <c r="E239" s="113">
        <v>28</v>
      </c>
      <c r="F239" s="200"/>
      <c r="G239" s="113">
        <v>0</v>
      </c>
      <c r="H239" s="82">
        <f t="shared" si="10"/>
        <v>0</v>
      </c>
    </row>
    <row r="240" spans="1:8" x14ac:dyDescent="0.25">
      <c r="A240" s="82">
        <v>55</v>
      </c>
      <c r="B240" s="82">
        <v>85</v>
      </c>
      <c r="C240" s="102">
        <v>44067</v>
      </c>
      <c r="D240" s="113">
        <v>26</v>
      </c>
      <c r="E240" s="113">
        <v>26.5</v>
      </c>
      <c r="F240" s="200"/>
      <c r="G240" s="113">
        <v>2.2000000000000002</v>
      </c>
      <c r="H240" s="82">
        <f t="shared" si="10"/>
        <v>0.22000000000000003</v>
      </c>
    </row>
    <row r="241" spans="1:8" x14ac:dyDescent="0.25">
      <c r="A241" s="82">
        <v>56</v>
      </c>
      <c r="B241" s="82">
        <v>86</v>
      </c>
      <c r="C241" s="102">
        <v>44068</v>
      </c>
      <c r="D241" s="113">
        <v>24.5</v>
      </c>
      <c r="E241" s="113">
        <v>27</v>
      </c>
      <c r="F241" s="200"/>
      <c r="G241" s="113">
        <v>8</v>
      </c>
      <c r="H241" s="82">
        <f t="shared" si="10"/>
        <v>0.8</v>
      </c>
    </row>
    <row r="242" spans="1:8" x14ac:dyDescent="0.25">
      <c r="A242" s="82">
        <v>57</v>
      </c>
      <c r="B242" s="82">
        <v>87</v>
      </c>
      <c r="C242" s="102">
        <v>44069</v>
      </c>
      <c r="D242" s="114">
        <v>24.5</v>
      </c>
      <c r="E242" s="114">
        <v>28</v>
      </c>
      <c r="F242" s="200"/>
      <c r="G242" s="114">
        <v>2</v>
      </c>
      <c r="H242" s="82">
        <f t="shared" si="10"/>
        <v>0.2</v>
      </c>
    </row>
    <row r="243" spans="1:8" x14ac:dyDescent="0.25">
      <c r="A243" s="82">
        <v>58</v>
      </c>
      <c r="B243" s="82">
        <v>88</v>
      </c>
      <c r="C243" s="102">
        <v>44070</v>
      </c>
      <c r="D243" s="114">
        <v>25</v>
      </c>
      <c r="E243" s="114">
        <v>28</v>
      </c>
      <c r="F243" s="200"/>
      <c r="G243" s="114">
        <v>1.5</v>
      </c>
      <c r="H243" s="82">
        <f t="shared" si="10"/>
        <v>0.15</v>
      </c>
    </row>
    <row r="244" spans="1:8" x14ac:dyDescent="0.25">
      <c r="A244" s="82">
        <v>59</v>
      </c>
      <c r="B244" s="82">
        <v>89</v>
      </c>
      <c r="C244" s="102">
        <v>44071</v>
      </c>
      <c r="D244" s="114">
        <v>25</v>
      </c>
      <c r="E244" s="114">
        <v>31.5</v>
      </c>
      <c r="F244" s="200"/>
      <c r="G244" s="114">
        <v>0</v>
      </c>
      <c r="H244" s="82">
        <f t="shared" si="10"/>
        <v>0</v>
      </c>
    </row>
    <row r="245" spans="1:8" x14ac:dyDescent="0.25">
      <c r="A245" s="82">
        <v>60</v>
      </c>
      <c r="B245" s="82">
        <v>90</v>
      </c>
      <c r="C245" s="102">
        <v>44072</v>
      </c>
      <c r="D245" s="114">
        <v>25</v>
      </c>
      <c r="E245" s="114">
        <v>35.5</v>
      </c>
      <c r="F245" s="200"/>
      <c r="G245" s="114">
        <v>24.6</v>
      </c>
      <c r="H245" s="82">
        <f t="shared" si="10"/>
        <v>2.46</v>
      </c>
    </row>
    <row r="246" spans="1:8" x14ac:dyDescent="0.25">
      <c r="A246" s="82">
        <v>61</v>
      </c>
      <c r="B246" s="82">
        <v>91</v>
      </c>
      <c r="C246" s="102">
        <v>44073</v>
      </c>
      <c r="D246" s="114">
        <v>25.5</v>
      </c>
      <c r="E246" s="114">
        <v>28.5</v>
      </c>
      <c r="F246" s="200"/>
      <c r="G246" s="114">
        <v>21.8</v>
      </c>
      <c r="H246" s="82">
        <f t="shared" si="10"/>
        <v>2.1800000000000002</v>
      </c>
    </row>
    <row r="247" spans="1:8" x14ac:dyDescent="0.25">
      <c r="A247" s="82">
        <v>62</v>
      </c>
      <c r="B247" s="82">
        <v>92</v>
      </c>
      <c r="C247" s="102">
        <v>44074</v>
      </c>
      <c r="D247" s="114">
        <v>24</v>
      </c>
      <c r="E247" s="114">
        <v>26</v>
      </c>
      <c r="F247" s="200"/>
      <c r="G247" s="114">
        <v>16.3</v>
      </c>
      <c r="H247" s="82">
        <f t="shared" si="10"/>
        <v>1.6300000000000001</v>
      </c>
    </row>
    <row r="248" spans="1:8" x14ac:dyDescent="0.25">
      <c r="B248" s="82">
        <v>93</v>
      </c>
      <c r="C248" s="102">
        <v>44075</v>
      </c>
      <c r="D248" s="200"/>
      <c r="E248" s="200"/>
      <c r="F248" s="200"/>
      <c r="G248" s="200">
        <v>6.5</v>
      </c>
      <c r="H248" s="82">
        <f t="shared" si="10"/>
        <v>0.65</v>
      </c>
    </row>
    <row r="249" spans="1:8" x14ac:dyDescent="0.25">
      <c r="B249" s="82">
        <v>94</v>
      </c>
      <c r="C249" s="102">
        <v>44076</v>
      </c>
      <c r="D249" s="200"/>
      <c r="E249" s="200"/>
      <c r="F249" s="200"/>
      <c r="G249" s="200">
        <v>0</v>
      </c>
      <c r="H249" s="82">
        <f t="shared" si="10"/>
        <v>0</v>
      </c>
    </row>
    <row r="250" spans="1:8" x14ac:dyDescent="0.25">
      <c r="B250" s="82">
        <v>95</v>
      </c>
      <c r="C250" s="102">
        <v>44077</v>
      </c>
      <c r="D250" s="200"/>
      <c r="E250" s="200"/>
      <c r="F250" s="200"/>
      <c r="G250" s="200">
        <v>2.6</v>
      </c>
      <c r="H250" s="82">
        <f t="shared" si="10"/>
        <v>0.26</v>
      </c>
    </row>
    <row r="251" spans="1:8" x14ac:dyDescent="0.25">
      <c r="B251" s="82">
        <v>96</v>
      </c>
      <c r="C251" s="102">
        <v>44078</v>
      </c>
      <c r="D251" s="200"/>
      <c r="E251" s="200"/>
      <c r="F251" s="200"/>
      <c r="G251" s="200">
        <v>2</v>
      </c>
      <c r="H251" s="82">
        <f t="shared" si="10"/>
        <v>0.2</v>
      </c>
    </row>
    <row r="252" spans="1:8" x14ac:dyDescent="0.25">
      <c r="B252" s="82">
        <v>97</v>
      </c>
      <c r="C252" s="102">
        <v>44079</v>
      </c>
      <c r="D252" s="200"/>
      <c r="E252" s="200"/>
      <c r="F252" s="200"/>
      <c r="G252" s="200">
        <v>14</v>
      </c>
      <c r="H252" s="82">
        <f t="shared" si="10"/>
        <v>1.4</v>
      </c>
    </row>
    <row r="253" spans="1:8" x14ac:dyDescent="0.25">
      <c r="B253" s="82">
        <v>98</v>
      </c>
      <c r="C253" s="102">
        <v>44080</v>
      </c>
      <c r="D253" s="200"/>
      <c r="E253" s="200"/>
      <c r="F253" s="200"/>
      <c r="G253" s="200">
        <v>0</v>
      </c>
      <c r="H253" s="82">
        <f t="shared" si="10"/>
        <v>0</v>
      </c>
    </row>
    <row r="254" spans="1:8" x14ac:dyDescent="0.25">
      <c r="B254" s="82">
        <v>99</v>
      </c>
      <c r="C254" s="102">
        <v>44081</v>
      </c>
      <c r="D254" s="200"/>
      <c r="E254" s="200"/>
      <c r="F254" s="200"/>
      <c r="G254" s="200">
        <v>2</v>
      </c>
      <c r="H254" s="82">
        <f t="shared" si="10"/>
        <v>0.2</v>
      </c>
    </row>
    <row r="255" spans="1:8" x14ac:dyDescent="0.25">
      <c r="B255" s="82">
        <v>100</v>
      </c>
      <c r="C255" s="102">
        <v>44082</v>
      </c>
      <c r="D255" s="200"/>
      <c r="E255" s="200"/>
      <c r="F255" s="200"/>
      <c r="G255" s="200">
        <v>0</v>
      </c>
      <c r="H255" s="82">
        <f t="shared" si="10"/>
        <v>0</v>
      </c>
    </row>
    <row r="256" spans="1:8" x14ac:dyDescent="0.25">
      <c r="B256" s="82">
        <v>101</v>
      </c>
      <c r="C256" s="102">
        <v>44083</v>
      </c>
      <c r="D256" s="200"/>
      <c r="E256" s="200"/>
      <c r="F256" s="200"/>
      <c r="G256" s="200">
        <v>0</v>
      </c>
      <c r="H256" s="82">
        <f t="shared" si="10"/>
        <v>0</v>
      </c>
    </row>
    <row r="257" spans="2:8" x14ac:dyDescent="0.25">
      <c r="B257" s="82">
        <v>102</v>
      </c>
      <c r="C257" s="102">
        <v>44084</v>
      </c>
      <c r="D257" s="200"/>
      <c r="E257" s="200"/>
      <c r="F257" s="200"/>
      <c r="G257" s="200">
        <v>0</v>
      </c>
      <c r="H257" s="82">
        <f t="shared" si="10"/>
        <v>0</v>
      </c>
    </row>
    <row r="258" spans="2:8" x14ac:dyDescent="0.25">
      <c r="B258" s="82">
        <v>103</v>
      </c>
      <c r="C258" s="102">
        <v>44085</v>
      </c>
      <c r="D258" s="200"/>
      <c r="E258" s="200"/>
      <c r="F258" s="200"/>
      <c r="G258" s="200">
        <v>0</v>
      </c>
      <c r="H258" s="82">
        <f t="shared" si="10"/>
        <v>0</v>
      </c>
    </row>
    <row r="259" spans="2:8" x14ac:dyDescent="0.25">
      <c r="B259" s="82">
        <v>104</v>
      </c>
      <c r="C259" s="102">
        <v>44086</v>
      </c>
      <c r="D259" s="200"/>
      <c r="E259" s="200"/>
      <c r="F259" s="200"/>
      <c r="G259" s="200">
        <v>0</v>
      </c>
      <c r="H259" s="82">
        <f t="shared" si="10"/>
        <v>0</v>
      </c>
    </row>
    <row r="260" spans="2:8" x14ac:dyDescent="0.25">
      <c r="B260" s="82">
        <v>105</v>
      </c>
      <c r="C260" s="102">
        <v>44087</v>
      </c>
      <c r="D260" s="200"/>
      <c r="E260" s="200"/>
      <c r="F260" s="200"/>
      <c r="G260" s="200">
        <v>0</v>
      </c>
      <c r="H260" s="82">
        <f t="shared" ref="H260:H277" si="11">G260/10</f>
        <v>0</v>
      </c>
    </row>
    <row r="261" spans="2:8" x14ac:dyDescent="0.25">
      <c r="B261" s="82">
        <v>106</v>
      </c>
      <c r="C261" s="102">
        <v>44088</v>
      </c>
      <c r="D261" s="200"/>
      <c r="E261" s="200"/>
      <c r="F261" s="200"/>
      <c r="G261" s="200">
        <v>0</v>
      </c>
      <c r="H261" s="82">
        <f t="shared" si="11"/>
        <v>0</v>
      </c>
    </row>
    <row r="262" spans="2:8" x14ac:dyDescent="0.25">
      <c r="B262" s="82">
        <v>107</v>
      </c>
      <c r="C262" s="102">
        <v>44089</v>
      </c>
      <c r="D262" s="200"/>
      <c r="E262" s="200"/>
      <c r="F262" s="200"/>
      <c r="G262" s="200">
        <v>0</v>
      </c>
      <c r="H262" s="82">
        <f t="shared" si="11"/>
        <v>0</v>
      </c>
    </row>
    <row r="263" spans="2:8" x14ac:dyDescent="0.25">
      <c r="B263" s="82">
        <v>108</v>
      </c>
      <c r="C263" s="102">
        <v>44090</v>
      </c>
      <c r="D263" s="200"/>
      <c r="E263" s="200"/>
      <c r="F263" s="200"/>
      <c r="G263" s="200">
        <v>0</v>
      </c>
      <c r="H263" s="82">
        <f t="shared" si="11"/>
        <v>0</v>
      </c>
    </row>
    <row r="264" spans="2:8" x14ac:dyDescent="0.25">
      <c r="B264" s="82">
        <v>109</v>
      </c>
      <c r="C264" s="102">
        <v>44091</v>
      </c>
      <c r="D264" s="200"/>
      <c r="E264" s="200"/>
      <c r="F264" s="200"/>
      <c r="G264" s="200">
        <v>0</v>
      </c>
      <c r="H264" s="82">
        <f t="shared" si="11"/>
        <v>0</v>
      </c>
    </row>
    <row r="265" spans="2:8" x14ac:dyDescent="0.25">
      <c r="B265" s="82">
        <v>110</v>
      </c>
      <c r="C265" s="102">
        <v>44092</v>
      </c>
      <c r="D265" s="200"/>
      <c r="E265" s="200"/>
      <c r="F265" s="200"/>
      <c r="G265" s="200">
        <v>0</v>
      </c>
      <c r="H265" s="82">
        <f t="shared" si="11"/>
        <v>0</v>
      </c>
    </row>
    <row r="266" spans="2:8" x14ac:dyDescent="0.25">
      <c r="B266" s="82">
        <v>111</v>
      </c>
      <c r="C266" s="102">
        <v>44093</v>
      </c>
      <c r="D266" s="200"/>
      <c r="E266" s="200"/>
      <c r="F266" s="200"/>
      <c r="G266" s="200">
        <v>0</v>
      </c>
      <c r="H266" s="82">
        <f t="shared" si="11"/>
        <v>0</v>
      </c>
    </row>
    <row r="267" spans="2:8" x14ac:dyDescent="0.25">
      <c r="B267" s="82">
        <v>112</v>
      </c>
      <c r="C267" s="102">
        <v>44094</v>
      </c>
      <c r="D267" s="200"/>
      <c r="E267" s="200"/>
      <c r="F267" s="200"/>
      <c r="G267" s="200">
        <v>0</v>
      </c>
      <c r="H267" s="82">
        <f t="shared" si="11"/>
        <v>0</v>
      </c>
    </row>
    <row r="268" spans="2:8" x14ac:dyDescent="0.25">
      <c r="B268" s="82">
        <v>113</v>
      </c>
      <c r="C268" s="102">
        <v>44095</v>
      </c>
      <c r="D268" s="200"/>
      <c r="E268" s="200"/>
      <c r="F268" s="200"/>
      <c r="G268" s="200">
        <v>0</v>
      </c>
      <c r="H268" s="82">
        <f t="shared" si="11"/>
        <v>0</v>
      </c>
    </row>
    <row r="269" spans="2:8" x14ac:dyDescent="0.25">
      <c r="B269" s="82">
        <v>114</v>
      </c>
      <c r="C269" s="102">
        <v>44096</v>
      </c>
      <c r="D269" s="200"/>
      <c r="E269" s="200"/>
      <c r="F269" s="200"/>
      <c r="G269" s="200">
        <v>0</v>
      </c>
      <c r="H269" s="82">
        <f t="shared" si="11"/>
        <v>0</v>
      </c>
    </row>
    <row r="270" spans="2:8" x14ac:dyDescent="0.25">
      <c r="B270" s="82">
        <v>115</v>
      </c>
      <c r="C270" s="102">
        <v>44097</v>
      </c>
      <c r="D270" s="200"/>
      <c r="E270" s="200"/>
      <c r="F270" s="200"/>
      <c r="G270" s="200">
        <v>0</v>
      </c>
      <c r="H270" s="82">
        <f t="shared" si="11"/>
        <v>0</v>
      </c>
    </row>
    <row r="271" spans="2:8" x14ac:dyDescent="0.25">
      <c r="B271" s="82">
        <v>116</v>
      </c>
      <c r="C271" s="102">
        <v>44098</v>
      </c>
      <c r="D271" s="200"/>
      <c r="E271" s="200"/>
      <c r="F271" s="200"/>
      <c r="G271" s="200">
        <v>0</v>
      </c>
      <c r="H271" s="82">
        <f t="shared" si="11"/>
        <v>0</v>
      </c>
    </row>
    <row r="272" spans="2:8" x14ac:dyDescent="0.25">
      <c r="B272" s="82">
        <v>117</v>
      </c>
      <c r="C272" s="102">
        <v>44099</v>
      </c>
      <c r="D272" s="200"/>
      <c r="E272" s="200"/>
      <c r="F272" s="200"/>
      <c r="G272" s="200">
        <v>0</v>
      </c>
      <c r="H272" s="82">
        <f t="shared" si="11"/>
        <v>0</v>
      </c>
    </row>
    <row r="273" spans="2:10" x14ac:dyDescent="0.25">
      <c r="B273" s="82">
        <v>118</v>
      </c>
      <c r="C273" s="102">
        <v>44100</v>
      </c>
      <c r="D273" s="200"/>
      <c r="E273" s="200"/>
      <c r="F273" s="200"/>
      <c r="G273" s="200">
        <v>0</v>
      </c>
      <c r="H273" s="82">
        <f t="shared" si="11"/>
        <v>0</v>
      </c>
    </row>
    <row r="274" spans="2:10" x14ac:dyDescent="0.25">
      <c r="B274" s="82">
        <v>119</v>
      </c>
      <c r="C274" s="102">
        <v>44101</v>
      </c>
      <c r="D274" s="200"/>
      <c r="E274" s="200"/>
      <c r="F274" s="200"/>
      <c r="G274" s="200">
        <v>0</v>
      </c>
      <c r="H274" s="82">
        <f t="shared" si="11"/>
        <v>0</v>
      </c>
    </row>
    <row r="275" spans="2:10" x14ac:dyDescent="0.25">
      <c r="B275" s="82">
        <v>120</v>
      </c>
      <c r="C275" s="102">
        <v>44102</v>
      </c>
      <c r="D275" s="200"/>
      <c r="E275" s="200"/>
      <c r="F275" s="200"/>
      <c r="G275" s="200">
        <v>0</v>
      </c>
      <c r="H275" s="82">
        <f t="shared" si="11"/>
        <v>0</v>
      </c>
    </row>
    <row r="276" spans="2:10" x14ac:dyDescent="0.25">
      <c r="B276" s="82">
        <v>121</v>
      </c>
      <c r="C276" s="102">
        <v>44103</v>
      </c>
      <c r="D276" s="200"/>
      <c r="E276" s="200"/>
      <c r="F276" s="200"/>
      <c r="G276" s="200">
        <v>0</v>
      </c>
      <c r="H276" s="82">
        <f t="shared" si="11"/>
        <v>0</v>
      </c>
    </row>
    <row r="277" spans="2:10" x14ac:dyDescent="0.25">
      <c r="B277" s="82">
        <v>122</v>
      </c>
      <c r="C277" s="102">
        <v>44104</v>
      </c>
      <c r="D277" s="200"/>
      <c r="E277" s="200"/>
      <c r="F277" s="200"/>
      <c r="G277" s="200">
        <v>0</v>
      </c>
      <c r="H277" s="82">
        <f t="shared" si="11"/>
        <v>0</v>
      </c>
    </row>
    <row r="278" spans="2:10" x14ac:dyDescent="0.25">
      <c r="I278" s="82">
        <f>SUM(G156:G277)</f>
        <v>756.6</v>
      </c>
      <c r="J278" s="82">
        <f>SUM(H156:H277)</f>
        <v>75.660000000000025</v>
      </c>
    </row>
  </sheetData>
  <mergeCells count="1">
    <mergeCell ref="X1:Y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opLeftCell="A37" workbookViewId="0">
      <selection activeCell="R22" sqref="R22"/>
    </sheetView>
  </sheetViews>
  <sheetFormatPr defaultRowHeight="15" x14ac:dyDescent="0.25"/>
  <cols>
    <col min="2" max="2" width="10.85546875" customWidth="1"/>
    <col min="4" max="4" width="14" customWidth="1"/>
    <col min="10" max="10" width="11.140625" customWidth="1"/>
    <col min="14" max="14" width="9.140625" style="3"/>
    <col min="16" max="16" width="14.7109375" customWidth="1"/>
    <col min="20" max="20" width="9.140625" style="3"/>
  </cols>
  <sheetData>
    <row r="1" spans="1:20" ht="45" x14ac:dyDescent="0.25">
      <c r="A1" s="255" t="s">
        <v>224</v>
      </c>
      <c r="B1" s="255"/>
      <c r="C1" s="104"/>
      <c r="D1" s="257" t="s">
        <v>176</v>
      </c>
      <c r="E1" s="257" t="s">
        <v>177</v>
      </c>
      <c r="F1" s="258" t="s">
        <v>178</v>
      </c>
      <c r="G1" s="258" t="s">
        <v>186</v>
      </c>
      <c r="H1" s="258" t="s">
        <v>182</v>
      </c>
      <c r="I1" s="259" t="s">
        <v>183</v>
      </c>
      <c r="J1" s="260" t="s">
        <v>184</v>
      </c>
      <c r="K1" s="260" t="s">
        <v>185</v>
      </c>
      <c r="L1" s="261" t="s">
        <v>191</v>
      </c>
      <c r="M1" s="82"/>
    </row>
    <row r="2" spans="1:20" x14ac:dyDescent="0.25">
      <c r="A2" s="255"/>
      <c r="B2" s="255"/>
      <c r="C2" s="104"/>
      <c r="D2" s="42"/>
      <c r="E2" s="42"/>
      <c r="F2" s="42"/>
      <c r="G2" s="42"/>
      <c r="H2" s="42"/>
      <c r="I2" s="42"/>
      <c r="J2" s="42"/>
      <c r="K2" s="42"/>
      <c r="L2" s="42"/>
      <c r="M2" s="82"/>
    </row>
    <row r="3" spans="1:20" x14ac:dyDescent="0.25">
      <c r="A3" s="255"/>
      <c r="B3" s="255"/>
      <c r="C3" s="104">
        <v>0</v>
      </c>
      <c r="D3" s="256">
        <v>5.4510000000000003E-2</v>
      </c>
      <c r="E3" s="256">
        <v>0.24478</v>
      </c>
      <c r="F3" s="256">
        <v>1.0999999999999999E-2</v>
      </c>
      <c r="G3" s="256">
        <v>1.17</v>
      </c>
      <c r="H3" s="104">
        <f>1-(1/G3)</f>
        <v>0.14529914529914523</v>
      </c>
      <c r="I3" s="104">
        <f>1/F3</f>
        <v>90.909090909090921</v>
      </c>
      <c r="J3" s="104">
        <f>I3*0.098</f>
        <v>8.9090909090909101</v>
      </c>
      <c r="K3" s="104">
        <f>1/J3</f>
        <v>0.11224489795918366</v>
      </c>
      <c r="L3" s="104">
        <v>4.1106999999999996</v>
      </c>
      <c r="M3" s="82"/>
    </row>
    <row r="4" spans="1:20" x14ac:dyDescent="0.25">
      <c r="A4" s="255"/>
      <c r="B4" s="255"/>
      <c r="C4" s="104">
        <v>50</v>
      </c>
      <c r="D4" s="256">
        <v>6.2700000000000006E-2</v>
      </c>
      <c r="E4" s="256">
        <v>0.22800000000000001</v>
      </c>
      <c r="F4" s="256">
        <v>5.0000000000000001E-3</v>
      </c>
      <c r="G4" s="256">
        <v>1.1240000000000001</v>
      </c>
      <c r="H4" s="104">
        <f>1-(1/G4)</f>
        <v>0.11032028469750899</v>
      </c>
      <c r="I4" s="104">
        <f>1/F4</f>
        <v>200</v>
      </c>
      <c r="J4" s="104">
        <f t="shared" ref="J4" si="0">I4*0.098</f>
        <v>19.600000000000001</v>
      </c>
      <c r="K4" s="104">
        <f t="shared" ref="K4" si="1">1/J4</f>
        <v>5.10204081632653E-2</v>
      </c>
      <c r="L4" s="104">
        <v>2.379</v>
      </c>
      <c r="M4" s="82"/>
    </row>
    <row r="5" spans="1:20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P5" s="84"/>
    </row>
    <row r="6" spans="1:20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P6" s="84"/>
    </row>
    <row r="7" spans="1:20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P7" s="84"/>
    </row>
    <row r="8" spans="1:20" x14ac:dyDescent="0.25">
      <c r="A8" s="262" t="s">
        <v>225</v>
      </c>
      <c r="B8" s="262"/>
      <c r="C8" s="262"/>
      <c r="D8" s="262"/>
      <c r="E8" s="262"/>
      <c r="F8" s="262"/>
      <c r="G8" s="262"/>
      <c r="H8" s="262"/>
      <c r="I8" s="263"/>
      <c r="J8" s="263"/>
      <c r="K8" s="264"/>
      <c r="L8" s="263" t="s">
        <v>226</v>
      </c>
      <c r="M8" s="263"/>
      <c r="N8" s="263"/>
      <c r="O8" s="263"/>
      <c r="P8" s="263"/>
    </row>
    <row r="9" spans="1:20" x14ac:dyDescent="0.25">
      <c r="A9" s="82"/>
      <c r="B9" s="82" t="s">
        <v>220</v>
      </c>
      <c r="C9" s="82"/>
      <c r="D9" s="82"/>
      <c r="E9" s="82"/>
      <c r="F9" s="82"/>
      <c r="G9" s="82"/>
      <c r="H9" s="82"/>
      <c r="I9" s="82" t="s">
        <v>220</v>
      </c>
      <c r="J9" s="82"/>
      <c r="K9" s="82"/>
      <c r="L9" s="82"/>
      <c r="M9" s="82"/>
      <c r="O9" s="82"/>
    </row>
    <row r="10" spans="1:20" x14ac:dyDescent="0.25">
      <c r="A10" s="82"/>
      <c r="B10" s="82" t="s">
        <v>221</v>
      </c>
      <c r="C10" s="82"/>
      <c r="D10" s="82"/>
      <c r="E10" s="82"/>
      <c r="F10" s="82"/>
      <c r="G10" s="82"/>
      <c r="H10" s="82"/>
      <c r="I10" s="82"/>
      <c r="J10" s="167" t="s">
        <v>181</v>
      </c>
      <c r="K10" s="167"/>
      <c r="L10" s="167"/>
      <c r="M10" s="167"/>
      <c r="N10" s="167"/>
      <c r="O10" s="167"/>
    </row>
    <row r="11" spans="1:20" x14ac:dyDescent="0.25">
      <c r="A11" s="82" t="s">
        <v>0</v>
      </c>
      <c r="B11" s="82" t="s">
        <v>179</v>
      </c>
      <c r="C11" s="82" t="s">
        <v>2</v>
      </c>
      <c r="D11" s="82" t="s">
        <v>180</v>
      </c>
      <c r="E11" s="251" t="s">
        <v>222</v>
      </c>
      <c r="F11" s="251"/>
      <c r="G11" s="251"/>
      <c r="H11" s="3"/>
      <c r="I11" s="82" t="s">
        <v>0</v>
      </c>
      <c r="J11" s="82" t="s">
        <v>179</v>
      </c>
      <c r="K11" s="82" t="s">
        <v>180</v>
      </c>
      <c r="L11" s="82" t="s">
        <v>195</v>
      </c>
      <c r="M11" s="82"/>
      <c r="O11" s="82"/>
      <c r="T11"/>
    </row>
    <row r="12" spans="1:20" x14ac:dyDescent="0.25">
      <c r="A12" s="82"/>
      <c r="B12" s="82"/>
      <c r="C12" s="82" t="s">
        <v>223</v>
      </c>
      <c r="D12" s="82"/>
      <c r="E12" s="252">
        <v>30</v>
      </c>
      <c r="F12" s="252">
        <v>60</v>
      </c>
      <c r="G12" s="252">
        <v>75</v>
      </c>
      <c r="H12" s="3"/>
      <c r="I12" s="82"/>
      <c r="J12" s="82"/>
      <c r="K12" s="82"/>
      <c r="L12" s="82">
        <v>30</v>
      </c>
      <c r="M12" s="82">
        <v>60</v>
      </c>
      <c r="N12" s="3">
        <v>75</v>
      </c>
      <c r="O12" s="82"/>
      <c r="T12"/>
    </row>
    <row r="13" spans="1:20" x14ac:dyDescent="0.25">
      <c r="A13" s="9">
        <v>35</v>
      </c>
      <c r="B13" s="79">
        <v>43651</v>
      </c>
      <c r="C13" s="82">
        <v>75.3</v>
      </c>
      <c r="D13" s="82" t="s">
        <v>181</v>
      </c>
      <c r="E13" s="82">
        <v>0</v>
      </c>
      <c r="F13" s="82">
        <v>0</v>
      </c>
      <c r="G13" s="82">
        <v>11</v>
      </c>
      <c r="H13" s="9"/>
      <c r="I13" s="82">
        <v>1</v>
      </c>
      <c r="J13" s="79">
        <v>44016</v>
      </c>
      <c r="K13" s="82" t="s">
        <v>181</v>
      </c>
      <c r="L13" s="82">
        <v>0</v>
      </c>
      <c r="M13" s="82">
        <v>4</v>
      </c>
      <c r="N13" s="3">
        <v>194</v>
      </c>
      <c r="O13" s="82"/>
      <c r="T13"/>
    </row>
    <row r="14" spans="1:20" x14ac:dyDescent="0.25">
      <c r="A14" s="9">
        <v>37</v>
      </c>
      <c r="B14" s="101">
        <v>43653</v>
      </c>
      <c r="C14" s="82">
        <v>46.8</v>
      </c>
      <c r="D14" s="82" t="s">
        <v>181</v>
      </c>
      <c r="E14" s="82">
        <v>0</v>
      </c>
      <c r="F14" s="82">
        <v>0</v>
      </c>
      <c r="G14" s="82">
        <v>0</v>
      </c>
      <c r="H14" s="9"/>
      <c r="I14" s="82">
        <v>2</v>
      </c>
      <c r="J14" s="101">
        <v>44018</v>
      </c>
      <c r="K14" s="82" t="s">
        <v>181</v>
      </c>
      <c r="L14" s="82">
        <v>15</v>
      </c>
      <c r="M14" s="82">
        <v>19</v>
      </c>
      <c r="N14" s="3">
        <v>20</v>
      </c>
      <c r="O14" s="82"/>
      <c r="T14"/>
    </row>
    <row r="15" spans="1:20" x14ac:dyDescent="0.25">
      <c r="A15" s="9">
        <v>39</v>
      </c>
      <c r="B15" s="79">
        <v>43655</v>
      </c>
      <c r="C15" s="82">
        <v>0</v>
      </c>
      <c r="D15" s="82" t="s">
        <v>181</v>
      </c>
      <c r="E15" s="82">
        <v>5</v>
      </c>
      <c r="F15" s="82">
        <v>3</v>
      </c>
      <c r="G15" s="82">
        <v>12</v>
      </c>
      <c r="H15" s="9"/>
      <c r="I15" s="82">
        <v>3</v>
      </c>
      <c r="J15" s="79">
        <v>44020</v>
      </c>
      <c r="K15" s="82" t="s">
        <v>181</v>
      </c>
      <c r="L15" s="82">
        <v>5</v>
      </c>
      <c r="M15" s="82">
        <v>17</v>
      </c>
      <c r="N15" s="3">
        <v>13</v>
      </c>
      <c r="O15" s="82"/>
      <c r="T15"/>
    </row>
    <row r="16" spans="1:20" x14ac:dyDescent="0.25">
      <c r="A16" s="9">
        <v>41</v>
      </c>
      <c r="B16" s="79">
        <v>43657</v>
      </c>
      <c r="C16" s="82">
        <v>0</v>
      </c>
      <c r="D16" s="82" t="s">
        <v>181</v>
      </c>
      <c r="E16" s="82">
        <v>12</v>
      </c>
      <c r="F16" s="82">
        <v>11</v>
      </c>
      <c r="G16" s="82">
        <v>12</v>
      </c>
      <c r="H16" s="9"/>
      <c r="I16" s="82">
        <v>4</v>
      </c>
      <c r="J16" s="79">
        <v>44022</v>
      </c>
      <c r="K16" s="82" t="s">
        <v>181</v>
      </c>
      <c r="L16" s="82">
        <v>3</v>
      </c>
      <c r="M16" s="82">
        <v>0</v>
      </c>
      <c r="N16" s="3">
        <v>21</v>
      </c>
      <c r="O16" s="82"/>
      <c r="P16" s="82"/>
      <c r="Q16" s="82"/>
      <c r="T16"/>
    </row>
    <row r="17" spans="1:20" x14ac:dyDescent="0.25">
      <c r="A17" s="9">
        <v>43</v>
      </c>
      <c r="B17" s="79">
        <v>43659</v>
      </c>
      <c r="C17" s="82">
        <v>0</v>
      </c>
      <c r="D17" s="82" t="s">
        <v>181</v>
      </c>
      <c r="E17" s="82">
        <v>14</v>
      </c>
      <c r="F17" s="82">
        <v>12</v>
      </c>
      <c r="G17" s="82">
        <v>12</v>
      </c>
      <c r="H17" s="9"/>
      <c r="I17" s="82">
        <v>5</v>
      </c>
      <c r="J17" s="79">
        <v>44024</v>
      </c>
      <c r="K17" s="82" t="s">
        <v>181</v>
      </c>
      <c r="L17" s="82">
        <v>0</v>
      </c>
      <c r="M17" s="82">
        <v>0</v>
      </c>
      <c r="N17" s="3">
        <v>0</v>
      </c>
      <c r="O17" s="82"/>
      <c r="P17" s="82"/>
      <c r="Q17" s="82"/>
      <c r="T17"/>
    </row>
    <row r="18" spans="1:20" x14ac:dyDescent="0.25">
      <c r="A18" s="9">
        <v>45</v>
      </c>
      <c r="B18" s="79">
        <v>43661</v>
      </c>
      <c r="C18" s="82">
        <v>0</v>
      </c>
      <c r="D18" s="82" t="s">
        <v>181</v>
      </c>
      <c r="E18" s="82">
        <v>13</v>
      </c>
      <c r="F18" s="82">
        <v>13</v>
      </c>
      <c r="G18" s="82">
        <v>15</v>
      </c>
      <c r="H18" s="9"/>
      <c r="I18" s="82">
        <v>6</v>
      </c>
      <c r="J18" s="79">
        <v>44026</v>
      </c>
      <c r="K18" s="82" t="s">
        <v>181</v>
      </c>
      <c r="L18" s="82">
        <v>0</v>
      </c>
      <c r="M18" s="82">
        <v>0</v>
      </c>
      <c r="N18" s="3">
        <v>0</v>
      </c>
      <c r="O18" s="82"/>
      <c r="P18" s="82"/>
      <c r="Q18" s="82"/>
      <c r="T18"/>
    </row>
    <row r="19" spans="1:20" x14ac:dyDescent="0.25">
      <c r="A19" s="9">
        <v>47</v>
      </c>
      <c r="B19" s="79">
        <v>43663</v>
      </c>
      <c r="C19" s="82">
        <v>0</v>
      </c>
      <c r="D19" s="82" t="s">
        <v>181</v>
      </c>
      <c r="E19" s="82">
        <v>17</v>
      </c>
      <c r="F19" s="82">
        <v>14</v>
      </c>
      <c r="G19" s="82">
        <v>13</v>
      </c>
      <c r="H19" s="9"/>
      <c r="I19" s="82">
        <v>9</v>
      </c>
      <c r="J19" s="79">
        <v>44032</v>
      </c>
      <c r="K19" s="82" t="s">
        <v>181</v>
      </c>
      <c r="L19" s="82">
        <v>14</v>
      </c>
      <c r="M19" s="82">
        <v>12</v>
      </c>
      <c r="N19" s="3">
        <v>11</v>
      </c>
      <c r="O19" s="82"/>
      <c r="P19" s="82"/>
      <c r="Q19" s="82"/>
      <c r="T19"/>
    </row>
    <row r="20" spans="1:20" x14ac:dyDescent="0.25">
      <c r="A20" s="13">
        <v>49</v>
      </c>
      <c r="B20" s="79">
        <v>43665</v>
      </c>
      <c r="C20" s="82">
        <v>2.1</v>
      </c>
      <c r="D20" s="82" t="s">
        <v>181</v>
      </c>
      <c r="E20" s="82">
        <v>18</v>
      </c>
      <c r="F20" s="82">
        <v>16</v>
      </c>
      <c r="G20" s="82">
        <v>14</v>
      </c>
      <c r="H20" s="9"/>
      <c r="I20" s="82">
        <v>10</v>
      </c>
      <c r="J20" s="79">
        <v>44034</v>
      </c>
      <c r="K20" s="82" t="s">
        <v>181</v>
      </c>
      <c r="L20" s="82">
        <v>17</v>
      </c>
      <c r="M20" s="82">
        <v>15</v>
      </c>
      <c r="N20" s="3">
        <v>11</v>
      </c>
      <c r="O20" s="82"/>
      <c r="P20" s="82"/>
      <c r="Q20" s="82"/>
      <c r="T20"/>
    </row>
    <row r="21" spans="1:20" x14ac:dyDescent="0.25">
      <c r="A21" s="9">
        <v>51</v>
      </c>
      <c r="B21" s="79">
        <v>43667</v>
      </c>
      <c r="C21" s="82">
        <v>0</v>
      </c>
      <c r="D21" s="82" t="s">
        <v>181</v>
      </c>
      <c r="E21" s="82">
        <v>20</v>
      </c>
      <c r="F21" s="82">
        <v>17</v>
      </c>
      <c r="G21" s="82">
        <v>15</v>
      </c>
      <c r="H21" s="9"/>
      <c r="I21" s="82">
        <v>11</v>
      </c>
      <c r="J21" s="79">
        <v>44036</v>
      </c>
      <c r="K21" s="82" t="s">
        <v>181</v>
      </c>
      <c r="L21" s="82">
        <v>7</v>
      </c>
      <c r="M21" s="82">
        <v>13</v>
      </c>
      <c r="N21" s="3">
        <v>0</v>
      </c>
      <c r="O21" s="82"/>
      <c r="P21" s="82"/>
      <c r="Q21" s="82"/>
      <c r="T21"/>
    </row>
    <row r="22" spans="1:20" x14ac:dyDescent="0.25">
      <c r="A22" s="9">
        <v>53</v>
      </c>
      <c r="B22" s="79">
        <v>43669</v>
      </c>
      <c r="C22" s="82">
        <v>44.6</v>
      </c>
      <c r="D22" s="82" t="s">
        <v>181</v>
      </c>
      <c r="E22" s="82">
        <v>18</v>
      </c>
      <c r="F22" s="82">
        <v>12</v>
      </c>
      <c r="G22" s="82">
        <v>16</v>
      </c>
      <c r="H22" s="9"/>
      <c r="I22" s="82">
        <v>15</v>
      </c>
      <c r="J22" s="79">
        <v>44044</v>
      </c>
      <c r="K22" s="82" t="s">
        <v>181</v>
      </c>
      <c r="L22" s="82">
        <v>0</v>
      </c>
      <c r="M22" s="82">
        <v>5</v>
      </c>
      <c r="N22" s="3">
        <v>0</v>
      </c>
      <c r="O22" s="82"/>
      <c r="P22" s="82"/>
      <c r="Q22" s="82"/>
      <c r="T22"/>
    </row>
    <row r="23" spans="1:20" x14ac:dyDescent="0.25">
      <c r="A23" s="9">
        <v>55</v>
      </c>
      <c r="B23" s="79">
        <v>43671</v>
      </c>
      <c r="C23" s="82">
        <v>96.7</v>
      </c>
      <c r="D23" s="82" t="s">
        <v>181</v>
      </c>
      <c r="E23" s="82">
        <v>0</v>
      </c>
      <c r="F23" s="82">
        <v>0</v>
      </c>
      <c r="G23" s="82">
        <v>0</v>
      </c>
      <c r="H23" s="9"/>
      <c r="I23" s="82">
        <v>16</v>
      </c>
      <c r="J23" s="101">
        <v>44047</v>
      </c>
      <c r="K23" s="82" t="s">
        <v>181</v>
      </c>
      <c r="L23" s="82">
        <v>7</v>
      </c>
      <c r="M23" s="82">
        <v>5</v>
      </c>
      <c r="N23" s="3">
        <v>0</v>
      </c>
      <c r="O23" s="82"/>
      <c r="P23" s="82"/>
      <c r="Q23" s="82"/>
      <c r="T23"/>
    </row>
    <row r="24" spans="1:20" x14ac:dyDescent="0.25">
      <c r="A24" s="9">
        <v>57</v>
      </c>
      <c r="B24" s="79">
        <v>43673</v>
      </c>
      <c r="C24" s="82">
        <v>8.1999999999999993</v>
      </c>
      <c r="D24" s="82" t="s">
        <v>181</v>
      </c>
      <c r="E24" s="82">
        <v>0</v>
      </c>
      <c r="F24" s="82">
        <v>0</v>
      </c>
      <c r="G24" s="82">
        <v>0</v>
      </c>
      <c r="H24" s="9"/>
      <c r="I24" s="82">
        <v>17</v>
      </c>
      <c r="J24" s="79">
        <v>44049</v>
      </c>
      <c r="K24" s="82" t="s">
        <v>181</v>
      </c>
      <c r="L24" s="82">
        <v>27</v>
      </c>
      <c r="M24" s="82">
        <v>0</v>
      </c>
      <c r="N24" s="3">
        <v>0</v>
      </c>
      <c r="O24" s="82"/>
      <c r="P24" s="82"/>
      <c r="Q24" s="82"/>
      <c r="T24"/>
    </row>
    <row r="25" spans="1:20" x14ac:dyDescent="0.25">
      <c r="A25" s="9">
        <v>59</v>
      </c>
      <c r="B25" s="79">
        <v>43675</v>
      </c>
      <c r="C25" s="82">
        <v>26.4</v>
      </c>
      <c r="D25" s="82" t="s">
        <v>181</v>
      </c>
      <c r="E25" s="82">
        <v>0</v>
      </c>
      <c r="F25" s="82">
        <v>0</v>
      </c>
      <c r="G25" s="82">
        <v>0</v>
      </c>
      <c r="H25" s="9"/>
      <c r="I25" s="82">
        <v>18</v>
      </c>
      <c r="J25" s="79">
        <v>44051</v>
      </c>
      <c r="K25" s="82" t="s">
        <v>181</v>
      </c>
      <c r="L25" s="82">
        <v>20</v>
      </c>
      <c r="M25" s="82">
        <v>0</v>
      </c>
      <c r="N25" s="3">
        <v>0</v>
      </c>
      <c r="O25" s="82"/>
      <c r="P25" s="82"/>
      <c r="Q25" s="82"/>
      <c r="T25"/>
    </row>
    <row r="26" spans="1:20" x14ac:dyDescent="0.25">
      <c r="A26" s="9">
        <v>61</v>
      </c>
      <c r="B26" s="79">
        <v>43677</v>
      </c>
      <c r="C26" s="82">
        <v>0</v>
      </c>
      <c r="D26" s="82" t="s">
        <v>181</v>
      </c>
      <c r="E26" s="82">
        <v>0</v>
      </c>
      <c r="F26" s="82">
        <v>0</v>
      </c>
      <c r="G26" s="82">
        <v>0</v>
      </c>
      <c r="H26" s="9"/>
      <c r="I26" s="82">
        <v>19</v>
      </c>
      <c r="J26" s="79">
        <v>44053</v>
      </c>
      <c r="K26" s="82" t="s">
        <v>181</v>
      </c>
      <c r="L26" s="82">
        <v>0</v>
      </c>
      <c r="M26" s="82">
        <v>0</v>
      </c>
      <c r="N26" s="3">
        <v>0</v>
      </c>
      <c r="O26" s="82"/>
      <c r="P26" s="82"/>
      <c r="Q26" s="82"/>
      <c r="T26"/>
    </row>
    <row r="27" spans="1:20" x14ac:dyDescent="0.25">
      <c r="A27" s="9">
        <v>62</v>
      </c>
      <c r="B27" s="253">
        <v>43678</v>
      </c>
      <c r="C27" s="82">
        <v>0</v>
      </c>
      <c r="D27" s="82" t="s">
        <v>181</v>
      </c>
      <c r="E27" s="82">
        <v>14</v>
      </c>
      <c r="F27" s="82">
        <v>10</v>
      </c>
      <c r="G27" s="82">
        <v>0</v>
      </c>
      <c r="H27" s="9"/>
      <c r="I27" s="82">
        <v>20</v>
      </c>
      <c r="J27" s="79">
        <v>44056</v>
      </c>
      <c r="K27" s="82" t="s">
        <v>181</v>
      </c>
      <c r="L27" s="82">
        <v>13</v>
      </c>
      <c r="M27" s="82">
        <v>0</v>
      </c>
      <c r="N27" s="3">
        <v>0</v>
      </c>
      <c r="O27" s="82"/>
      <c r="P27" s="82"/>
      <c r="Q27" s="82"/>
      <c r="T27"/>
    </row>
    <row r="28" spans="1:20" x14ac:dyDescent="0.25">
      <c r="A28" s="9">
        <v>64</v>
      </c>
      <c r="B28" s="254">
        <v>43680</v>
      </c>
      <c r="C28" s="82">
        <v>3.2</v>
      </c>
      <c r="D28" s="82" t="s">
        <v>181</v>
      </c>
      <c r="E28" s="82">
        <v>12</v>
      </c>
      <c r="F28" s="82">
        <v>8</v>
      </c>
      <c r="G28" s="82">
        <v>0</v>
      </c>
      <c r="H28" s="9"/>
      <c r="I28" s="82">
        <v>21</v>
      </c>
      <c r="J28" s="79">
        <v>44059</v>
      </c>
      <c r="K28" s="82" t="s">
        <v>181</v>
      </c>
      <c r="L28" s="82">
        <v>5</v>
      </c>
      <c r="M28" s="82">
        <v>0</v>
      </c>
      <c r="N28" s="3">
        <v>0</v>
      </c>
      <c r="O28" s="82"/>
      <c r="P28" s="82"/>
      <c r="Q28" s="82"/>
      <c r="T28"/>
    </row>
    <row r="29" spans="1:20" x14ac:dyDescent="0.25">
      <c r="A29" s="9">
        <v>67</v>
      </c>
      <c r="B29" s="253">
        <v>43683</v>
      </c>
      <c r="C29" s="82">
        <v>0</v>
      </c>
      <c r="D29" s="82" t="s">
        <v>181</v>
      </c>
      <c r="E29" s="82">
        <v>0</v>
      </c>
      <c r="F29" s="82">
        <v>0</v>
      </c>
      <c r="G29" s="82">
        <v>0</v>
      </c>
      <c r="H29" s="9"/>
      <c r="I29" s="82">
        <v>22</v>
      </c>
      <c r="J29" s="79">
        <v>44062</v>
      </c>
      <c r="K29" s="82" t="s">
        <v>181</v>
      </c>
      <c r="L29" s="82">
        <v>10</v>
      </c>
      <c r="M29" s="82">
        <v>0</v>
      </c>
      <c r="N29" s="3">
        <v>0</v>
      </c>
      <c r="O29" s="82"/>
      <c r="P29" s="82"/>
      <c r="Q29" s="82"/>
      <c r="T29"/>
    </row>
    <row r="30" spans="1:20" x14ac:dyDescent="0.25">
      <c r="A30" s="9">
        <v>69</v>
      </c>
      <c r="B30" s="253">
        <v>43685</v>
      </c>
      <c r="C30" s="82">
        <v>2</v>
      </c>
      <c r="D30" s="82" t="s">
        <v>181</v>
      </c>
      <c r="E30" s="82">
        <v>0</v>
      </c>
      <c r="F30" s="82">
        <v>0</v>
      </c>
      <c r="G30" s="82">
        <v>0</v>
      </c>
      <c r="H30" s="9"/>
      <c r="I30" s="82">
        <v>23</v>
      </c>
      <c r="J30" s="79">
        <v>44064</v>
      </c>
      <c r="K30" s="82" t="s">
        <v>181</v>
      </c>
      <c r="L30" s="82">
        <v>0</v>
      </c>
      <c r="M30" s="82">
        <v>0</v>
      </c>
      <c r="N30" s="3">
        <v>11</v>
      </c>
      <c r="O30" s="82"/>
      <c r="P30" s="82"/>
      <c r="Q30" s="82"/>
      <c r="T30"/>
    </row>
    <row r="31" spans="1:20" x14ac:dyDescent="0.25">
      <c r="A31" s="9">
        <v>73</v>
      </c>
      <c r="B31" s="253">
        <v>43689</v>
      </c>
      <c r="C31" s="82">
        <v>0</v>
      </c>
      <c r="D31" s="82" t="s">
        <v>181</v>
      </c>
      <c r="E31" s="82">
        <v>8</v>
      </c>
      <c r="F31" s="82">
        <v>0</v>
      </c>
      <c r="G31" s="82">
        <v>0</v>
      </c>
      <c r="H31" s="9"/>
      <c r="I31" s="82">
        <v>24</v>
      </c>
      <c r="J31" s="79">
        <v>44066</v>
      </c>
      <c r="K31" s="82" t="s">
        <v>181</v>
      </c>
      <c r="L31" s="82">
        <v>0</v>
      </c>
      <c r="M31" s="82">
        <v>0</v>
      </c>
      <c r="N31" s="3">
        <v>0</v>
      </c>
      <c r="O31" s="82"/>
      <c r="P31" s="82"/>
      <c r="Q31" s="82"/>
      <c r="T31"/>
    </row>
    <row r="32" spans="1:20" x14ac:dyDescent="0.25">
      <c r="A32" s="9">
        <v>75</v>
      </c>
      <c r="B32" s="253">
        <v>43691</v>
      </c>
      <c r="C32" s="82">
        <v>0</v>
      </c>
      <c r="D32" s="82" t="s">
        <v>181</v>
      </c>
      <c r="E32" s="82">
        <v>6</v>
      </c>
      <c r="F32" s="82">
        <v>2</v>
      </c>
      <c r="G32" s="82">
        <v>0</v>
      </c>
      <c r="H32" s="9"/>
      <c r="I32" s="82">
        <v>25</v>
      </c>
      <c r="J32" s="79">
        <v>44068</v>
      </c>
      <c r="K32" s="82" t="s">
        <v>181</v>
      </c>
      <c r="L32" s="82">
        <v>0</v>
      </c>
      <c r="M32" s="82">
        <v>0</v>
      </c>
      <c r="N32" s="3">
        <v>0</v>
      </c>
      <c r="O32" s="82"/>
      <c r="P32" s="82"/>
      <c r="Q32" s="82"/>
      <c r="T32"/>
    </row>
    <row r="33" spans="1:20" x14ac:dyDescent="0.25">
      <c r="A33" s="9">
        <v>77</v>
      </c>
      <c r="B33" s="253">
        <v>43693</v>
      </c>
      <c r="C33" s="82">
        <v>25</v>
      </c>
      <c r="D33" s="82" t="s">
        <v>181</v>
      </c>
      <c r="E33" s="82">
        <v>0</v>
      </c>
      <c r="F33" s="82">
        <v>0</v>
      </c>
      <c r="G33" s="82">
        <v>0</v>
      </c>
      <c r="H33" s="3"/>
      <c r="O33" s="82"/>
      <c r="P33" s="82"/>
      <c r="Q33" s="82"/>
      <c r="T33"/>
    </row>
    <row r="34" spans="1:20" x14ac:dyDescent="0.25">
      <c r="A34" s="9">
        <v>78</v>
      </c>
      <c r="B34" s="253">
        <v>43694</v>
      </c>
      <c r="C34" s="82">
        <v>42</v>
      </c>
      <c r="D34" s="82" t="s">
        <v>181</v>
      </c>
      <c r="E34" s="82">
        <v>0</v>
      </c>
      <c r="F34" s="82">
        <v>0</v>
      </c>
      <c r="G34" s="82">
        <v>0</v>
      </c>
      <c r="H34" s="3"/>
      <c r="O34" s="82"/>
      <c r="P34" s="82"/>
      <c r="Q34" s="82"/>
      <c r="T34"/>
    </row>
    <row r="35" spans="1:20" x14ac:dyDescent="0.25">
      <c r="A35" s="9">
        <v>80</v>
      </c>
      <c r="B35" s="253">
        <v>43696</v>
      </c>
      <c r="C35" s="82">
        <v>0</v>
      </c>
      <c r="D35" s="82" t="s">
        <v>181</v>
      </c>
      <c r="E35" s="82">
        <v>2</v>
      </c>
      <c r="F35" s="82">
        <v>0</v>
      </c>
      <c r="G35" s="82">
        <v>8</v>
      </c>
      <c r="H35" s="3"/>
      <c r="O35" s="82"/>
      <c r="P35" s="82"/>
      <c r="Q35" s="82"/>
      <c r="T35"/>
    </row>
    <row r="36" spans="1:20" x14ac:dyDescent="0.25">
      <c r="A36" s="9">
        <v>81</v>
      </c>
      <c r="B36" s="253">
        <v>43697</v>
      </c>
      <c r="C36" s="82">
        <v>0</v>
      </c>
      <c r="D36" s="82" t="s">
        <v>181</v>
      </c>
      <c r="E36" s="82">
        <v>2</v>
      </c>
      <c r="F36" s="82">
        <v>0</v>
      </c>
      <c r="G36" s="82">
        <v>8</v>
      </c>
      <c r="H36" s="3"/>
      <c r="O36" s="82"/>
      <c r="T36"/>
    </row>
    <row r="37" spans="1:20" x14ac:dyDescent="0.25">
      <c r="A37" s="9">
        <v>82</v>
      </c>
      <c r="B37" s="253">
        <v>43698</v>
      </c>
      <c r="C37" s="82">
        <v>0</v>
      </c>
      <c r="D37" s="82" t="s">
        <v>181</v>
      </c>
      <c r="E37" s="82">
        <v>0</v>
      </c>
      <c r="F37" s="82">
        <v>0</v>
      </c>
      <c r="G37" s="82">
        <v>0</v>
      </c>
      <c r="H37" s="3"/>
      <c r="O37" s="82"/>
      <c r="T37"/>
    </row>
    <row r="38" spans="1:20" x14ac:dyDescent="0.25">
      <c r="A38" s="9">
        <v>84</v>
      </c>
      <c r="B38" s="253">
        <v>43700</v>
      </c>
      <c r="C38" s="82">
        <v>0</v>
      </c>
      <c r="D38" s="82" t="s">
        <v>181</v>
      </c>
      <c r="E38" s="82">
        <v>0</v>
      </c>
      <c r="F38" s="82">
        <v>0</v>
      </c>
      <c r="G38" s="82">
        <v>0</v>
      </c>
      <c r="H38" s="3"/>
      <c r="T38"/>
    </row>
    <row r="39" spans="1:20" x14ac:dyDescent="0.25">
      <c r="A39" s="9">
        <v>86</v>
      </c>
      <c r="B39" s="253">
        <v>43702</v>
      </c>
      <c r="C39" s="82">
        <v>0</v>
      </c>
      <c r="D39" s="82" t="s">
        <v>181</v>
      </c>
      <c r="E39" s="82">
        <v>0</v>
      </c>
      <c r="F39" s="82">
        <v>0</v>
      </c>
      <c r="G39" s="82">
        <v>0</v>
      </c>
      <c r="H39" s="3"/>
      <c r="T39"/>
    </row>
    <row r="40" spans="1:20" x14ac:dyDescent="0.25">
      <c r="A40" s="9">
        <v>88</v>
      </c>
      <c r="B40" s="253">
        <v>43704</v>
      </c>
      <c r="C40" s="82">
        <v>22.4</v>
      </c>
      <c r="D40" s="82" t="s">
        <v>181</v>
      </c>
      <c r="E40" s="82">
        <v>0</v>
      </c>
      <c r="F40" s="82">
        <v>0</v>
      </c>
      <c r="G40" s="82">
        <v>0</v>
      </c>
      <c r="H40" s="3"/>
      <c r="T40"/>
    </row>
    <row r="41" spans="1:20" x14ac:dyDescent="0.25">
      <c r="A41" s="9">
        <v>90</v>
      </c>
      <c r="B41" s="253">
        <v>43706</v>
      </c>
      <c r="C41" s="82">
        <v>5.2</v>
      </c>
      <c r="D41" s="82" t="s">
        <v>181</v>
      </c>
      <c r="E41" s="82">
        <v>0</v>
      </c>
      <c r="F41" s="82">
        <v>0</v>
      </c>
      <c r="G41" s="82">
        <v>0</v>
      </c>
      <c r="H41" s="3"/>
      <c r="T41"/>
    </row>
    <row r="42" spans="1:20" x14ac:dyDescent="0.25">
      <c r="A42" s="9">
        <v>92</v>
      </c>
      <c r="B42" s="253">
        <v>43708</v>
      </c>
      <c r="C42" s="82">
        <v>31.8</v>
      </c>
      <c r="D42" s="82" t="s">
        <v>181</v>
      </c>
      <c r="E42" s="82">
        <v>0</v>
      </c>
      <c r="F42" s="82">
        <v>0</v>
      </c>
      <c r="G42" s="82">
        <v>0</v>
      </c>
      <c r="H42" s="3"/>
      <c r="T42"/>
    </row>
    <row r="43" spans="1:20" x14ac:dyDescent="0.25">
      <c r="A43" s="9">
        <v>93</v>
      </c>
      <c r="B43" s="79">
        <v>43709</v>
      </c>
      <c r="C43" s="82">
        <v>5.8</v>
      </c>
      <c r="D43" s="82" t="s">
        <v>181</v>
      </c>
      <c r="E43" s="82">
        <v>0</v>
      </c>
      <c r="F43" s="82">
        <v>0</v>
      </c>
      <c r="G43" s="82">
        <v>0</v>
      </c>
      <c r="H43" s="3"/>
      <c r="T43"/>
    </row>
    <row r="44" spans="1:20" x14ac:dyDescent="0.25">
      <c r="A44" s="9">
        <v>95</v>
      </c>
      <c r="B44" s="101">
        <v>43711</v>
      </c>
      <c r="C44" s="82">
        <v>7</v>
      </c>
      <c r="D44" s="82" t="s">
        <v>181</v>
      </c>
      <c r="E44" s="82">
        <v>0</v>
      </c>
      <c r="F44" s="82">
        <v>0</v>
      </c>
      <c r="G44" s="82">
        <v>0</v>
      </c>
      <c r="H44" s="3"/>
      <c r="T44"/>
    </row>
    <row r="45" spans="1:20" x14ac:dyDescent="0.25">
      <c r="A45" s="9">
        <v>97</v>
      </c>
      <c r="B45" s="79">
        <v>43713</v>
      </c>
      <c r="C45" s="82">
        <v>15.2</v>
      </c>
      <c r="D45" s="82" t="s">
        <v>181</v>
      </c>
      <c r="E45" s="82">
        <v>11</v>
      </c>
      <c r="F45" s="82">
        <v>6</v>
      </c>
      <c r="G45" s="82">
        <v>0</v>
      </c>
      <c r="H45" s="3"/>
      <c r="T45"/>
    </row>
    <row r="46" spans="1:20" x14ac:dyDescent="0.25">
      <c r="A46" s="9">
        <v>99</v>
      </c>
      <c r="B46" s="79">
        <v>43715</v>
      </c>
      <c r="C46" s="82">
        <v>0</v>
      </c>
      <c r="D46" s="82" t="s">
        <v>181</v>
      </c>
      <c r="E46" s="82">
        <v>6</v>
      </c>
      <c r="F46" s="82">
        <v>7</v>
      </c>
      <c r="G46" s="82">
        <v>0</v>
      </c>
      <c r="H46" s="3"/>
      <c r="T46"/>
    </row>
    <row r="47" spans="1:20" x14ac:dyDescent="0.25">
      <c r="A47" s="9">
        <v>101</v>
      </c>
      <c r="B47" s="79">
        <v>43717</v>
      </c>
      <c r="C47" s="82">
        <v>0</v>
      </c>
      <c r="D47" s="82" t="s">
        <v>181</v>
      </c>
      <c r="E47" s="82">
        <v>3</v>
      </c>
      <c r="F47" s="82">
        <v>8</v>
      </c>
      <c r="G47" s="82">
        <v>0</v>
      </c>
      <c r="H47" s="3"/>
      <c r="T47"/>
    </row>
    <row r="48" spans="1:20" x14ac:dyDescent="0.25">
      <c r="A48" s="9">
        <v>103</v>
      </c>
      <c r="B48" s="79">
        <v>43719</v>
      </c>
      <c r="C48" s="82">
        <v>0</v>
      </c>
      <c r="D48" s="82" t="s">
        <v>181</v>
      </c>
      <c r="E48" s="82">
        <v>4</v>
      </c>
      <c r="F48" s="82">
        <v>0</v>
      </c>
      <c r="G48" s="82">
        <v>0</v>
      </c>
      <c r="H48" s="3"/>
      <c r="T48"/>
    </row>
    <row r="49" spans="1:20" x14ac:dyDescent="0.25">
      <c r="A49" s="9">
        <v>105</v>
      </c>
      <c r="B49" s="79">
        <v>43721</v>
      </c>
      <c r="C49" s="82">
        <v>0</v>
      </c>
      <c r="D49" s="82" t="s">
        <v>181</v>
      </c>
      <c r="E49" s="82">
        <v>0</v>
      </c>
      <c r="F49" s="82">
        <v>0</v>
      </c>
      <c r="G49" s="82">
        <v>0</v>
      </c>
      <c r="H49" s="3"/>
      <c r="T49"/>
    </row>
    <row r="50" spans="1:20" x14ac:dyDescent="0.25">
      <c r="A50" s="9">
        <v>107</v>
      </c>
      <c r="B50" s="79">
        <v>43723</v>
      </c>
      <c r="C50" s="82">
        <v>0</v>
      </c>
      <c r="D50" s="82" t="s">
        <v>181</v>
      </c>
      <c r="E50" s="82">
        <v>12</v>
      </c>
      <c r="F50" s="82">
        <v>0</v>
      </c>
      <c r="G50" s="82">
        <v>0</v>
      </c>
      <c r="H50" s="3"/>
      <c r="T50"/>
    </row>
    <row r="51" spans="1:20" x14ac:dyDescent="0.25">
      <c r="A51" s="9">
        <v>109</v>
      </c>
      <c r="B51" s="79">
        <v>43725</v>
      </c>
      <c r="C51" s="82">
        <v>0</v>
      </c>
      <c r="D51" s="82" t="s">
        <v>181</v>
      </c>
      <c r="E51" s="82">
        <v>17</v>
      </c>
      <c r="F51" s="82">
        <v>3</v>
      </c>
      <c r="G51" s="82">
        <v>0</v>
      </c>
      <c r="H51" s="3"/>
      <c r="T51"/>
    </row>
    <row r="52" spans="1:20" x14ac:dyDescent="0.25">
      <c r="A52" s="9">
        <v>111</v>
      </c>
      <c r="B52" s="79">
        <v>43727</v>
      </c>
      <c r="C52" s="82">
        <v>0</v>
      </c>
      <c r="D52" s="82" t="s">
        <v>181</v>
      </c>
      <c r="E52" s="82">
        <v>1</v>
      </c>
      <c r="F52" s="82">
        <v>0</v>
      </c>
      <c r="G52" s="82">
        <v>7</v>
      </c>
      <c r="H52" s="3"/>
      <c r="T52"/>
    </row>
    <row r="53" spans="1:20" x14ac:dyDescent="0.25">
      <c r="A53" s="9">
        <v>113</v>
      </c>
      <c r="B53" s="79">
        <v>43729</v>
      </c>
      <c r="C53" s="82">
        <v>0</v>
      </c>
      <c r="D53" s="82" t="s">
        <v>181</v>
      </c>
      <c r="E53" s="82">
        <v>13</v>
      </c>
      <c r="F53" s="82">
        <v>13</v>
      </c>
      <c r="G53" s="82">
        <v>0</v>
      </c>
      <c r="H53" s="3"/>
      <c r="T53"/>
    </row>
    <row r="54" spans="1:20" x14ac:dyDescent="0.25">
      <c r="A54" s="9">
        <v>115</v>
      </c>
      <c r="B54" s="79">
        <v>43731</v>
      </c>
      <c r="C54" s="82">
        <v>0</v>
      </c>
      <c r="D54" s="82" t="s">
        <v>181</v>
      </c>
      <c r="E54" s="82">
        <v>1</v>
      </c>
      <c r="F54" s="82">
        <v>2</v>
      </c>
      <c r="G54" s="82">
        <v>0</v>
      </c>
      <c r="H54" s="3"/>
      <c r="T54"/>
    </row>
    <row r="55" spans="1:20" x14ac:dyDescent="0.25">
      <c r="A55" s="9">
        <v>117</v>
      </c>
      <c r="B55" s="79">
        <v>43733</v>
      </c>
      <c r="C55" s="82">
        <v>0</v>
      </c>
      <c r="D55" s="82" t="s">
        <v>181</v>
      </c>
      <c r="E55" s="82">
        <v>13</v>
      </c>
      <c r="F55" s="82">
        <v>10</v>
      </c>
      <c r="G55" s="82">
        <v>0</v>
      </c>
      <c r="H55" s="3"/>
      <c r="T55"/>
    </row>
    <row r="56" spans="1:20" x14ac:dyDescent="0.25">
      <c r="A56" s="9">
        <v>119</v>
      </c>
      <c r="B56" s="101">
        <v>43735</v>
      </c>
      <c r="C56" s="82">
        <v>0</v>
      </c>
      <c r="D56" s="82" t="s">
        <v>181</v>
      </c>
      <c r="E56" s="82">
        <v>11</v>
      </c>
      <c r="F56" s="82">
        <v>6</v>
      </c>
      <c r="G56" s="82">
        <v>0</v>
      </c>
      <c r="H56" s="3"/>
      <c r="T56"/>
    </row>
    <row r="57" spans="1:20" x14ac:dyDescent="0.25">
      <c r="A57" s="9">
        <v>121</v>
      </c>
      <c r="B57" s="79">
        <v>43737</v>
      </c>
      <c r="C57" s="82">
        <v>0</v>
      </c>
      <c r="D57" s="82" t="s">
        <v>181</v>
      </c>
      <c r="E57" s="82">
        <v>15</v>
      </c>
      <c r="F57" s="82">
        <v>11</v>
      </c>
      <c r="G57" s="82">
        <v>0</v>
      </c>
      <c r="H57" s="3"/>
      <c r="T57"/>
    </row>
  </sheetData>
  <mergeCells count="3">
    <mergeCell ref="J10:O10"/>
    <mergeCell ref="A1:B4"/>
    <mergeCell ref="A8:H8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0"/>
  <sheetViews>
    <sheetView topLeftCell="A453" workbookViewId="0">
      <selection activeCell="O375" sqref="O375"/>
    </sheetView>
  </sheetViews>
  <sheetFormatPr defaultRowHeight="15" x14ac:dyDescent="0.25"/>
  <cols>
    <col min="1" max="2" width="9.140625" style="82"/>
    <col min="3" max="4" width="9.140625" style="7"/>
    <col min="5" max="11" width="9.140625" style="2"/>
    <col min="12" max="16384" width="9.140625" style="82"/>
  </cols>
  <sheetData>
    <row r="1" spans="1:10" x14ac:dyDescent="0.25">
      <c r="A1" s="82" t="s">
        <v>5</v>
      </c>
      <c r="B1" s="82" t="s">
        <v>6</v>
      </c>
      <c r="C1" s="270" t="s">
        <v>7</v>
      </c>
      <c r="F1" s="2" t="s">
        <v>8</v>
      </c>
      <c r="G1" s="271" t="s">
        <v>8</v>
      </c>
      <c r="H1" s="2" t="s">
        <v>9</v>
      </c>
      <c r="I1" s="2" t="s">
        <v>4</v>
      </c>
      <c r="J1" s="2" t="s">
        <v>10</v>
      </c>
    </row>
    <row r="2" spans="1:10" x14ac:dyDescent="0.25">
      <c r="A2" s="82" t="s">
        <v>11</v>
      </c>
      <c r="B2" s="82" t="s">
        <v>12</v>
      </c>
      <c r="C2" s="7" t="s">
        <v>13</v>
      </c>
      <c r="D2" s="7" t="s">
        <v>14</v>
      </c>
      <c r="E2" s="2" t="s">
        <v>15</v>
      </c>
      <c r="F2" s="2" t="s">
        <v>16</v>
      </c>
      <c r="G2" s="2" t="s">
        <v>17</v>
      </c>
      <c r="J2" s="2" t="s">
        <v>18</v>
      </c>
    </row>
    <row r="3" spans="1:10" x14ac:dyDescent="0.25">
      <c r="B3" s="98">
        <v>43617</v>
      </c>
      <c r="C3" s="7">
        <v>41</v>
      </c>
      <c r="D3" s="7">
        <v>31</v>
      </c>
      <c r="E3" s="2">
        <v>30.5</v>
      </c>
      <c r="F3" s="2">
        <f>0.5*(C3+D3)</f>
        <v>36</v>
      </c>
      <c r="G3" s="2">
        <f t="shared" ref="G3:G66" si="0">C3-D3</f>
        <v>10</v>
      </c>
      <c r="H3" s="2">
        <f t="shared" ref="H3:H6" si="1">SQRT(G3)</f>
        <v>3.1622776601683795</v>
      </c>
      <c r="I3" s="2">
        <f t="shared" ref="I3:I6" si="2">0.000939*(F3+17.8)*H3*E3</f>
        <v>4.8724535464035057</v>
      </c>
      <c r="J3" s="2">
        <v>4.700569604408507</v>
      </c>
    </row>
    <row r="4" spans="1:10" x14ac:dyDescent="0.25">
      <c r="B4" s="98">
        <v>43618</v>
      </c>
      <c r="C4" s="7">
        <v>41</v>
      </c>
      <c r="D4" s="7">
        <v>32</v>
      </c>
      <c r="E4" s="2">
        <v>30.7</v>
      </c>
      <c r="F4" s="2">
        <f t="shared" ref="F4:F66" si="3">0.5*(C4+D4)</f>
        <v>36.5</v>
      </c>
      <c r="G4" s="2">
        <f t="shared" si="0"/>
        <v>9</v>
      </c>
      <c r="H4" s="2">
        <f t="shared" si="1"/>
        <v>3</v>
      </c>
      <c r="I4" s="2">
        <f t="shared" si="2"/>
        <v>4.6959671699999994</v>
      </c>
      <c r="J4" s="2">
        <v>4.700569604408507</v>
      </c>
    </row>
    <row r="5" spans="1:10" x14ac:dyDescent="0.25">
      <c r="B5" s="98">
        <v>43619</v>
      </c>
      <c r="C5" s="7">
        <v>41</v>
      </c>
      <c r="D5" s="7">
        <v>33</v>
      </c>
      <c r="E5" s="2">
        <v>30.9</v>
      </c>
      <c r="F5" s="2">
        <f t="shared" si="3"/>
        <v>37</v>
      </c>
      <c r="G5" s="2">
        <f t="shared" si="0"/>
        <v>8</v>
      </c>
      <c r="H5" s="2">
        <f t="shared" si="1"/>
        <v>2.8284271247461903</v>
      </c>
      <c r="I5" s="2">
        <f t="shared" si="2"/>
        <v>4.4972768535238306</v>
      </c>
      <c r="J5" s="2">
        <f>0.2*(I3+I4+I5+I6+I7)</f>
        <v>4.700569604408507</v>
      </c>
    </row>
    <row r="6" spans="1:10" x14ac:dyDescent="0.25">
      <c r="B6" s="98">
        <v>43620</v>
      </c>
      <c r="C6" s="7">
        <v>39</v>
      </c>
      <c r="D6" s="7">
        <v>32</v>
      </c>
      <c r="E6" s="2">
        <v>31</v>
      </c>
      <c r="F6" s="2">
        <f t="shared" si="3"/>
        <v>35.5</v>
      </c>
      <c r="G6" s="2">
        <f t="shared" si="0"/>
        <v>7</v>
      </c>
      <c r="H6" s="2">
        <f t="shared" si="1"/>
        <v>2.6457513110645907</v>
      </c>
      <c r="I6" s="2">
        <f t="shared" si="2"/>
        <v>4.1049088229044299</v>
      </c>
      <c r="J6" s="2">
        <f>0.2*(I4+I5+I6+I7+I8)</f>
        <v>4.4397937848622577</v>
      </c>
    </row>
    <row r="7" spans="1:10" x14ac:dyDescent="0.25">
      <c r="B7" s="98">
        <v>43621</v>
      </c>
      <c r="C7" s="7">
        <v>38</v>
      </c>
      <c r="D7" s="7">
        <v>24</v>
      </c>
      <c r="E7" s="2">
        <v>31.1</v>
      </c>
      <c r="F7" s="2">
        <f t="shared" si="3"/>
        <v>31</v>
      </c>
      <c r="G7" s="2">
        <f t="shared" si="0"/>
        <v>14</v>
      </c>
      <c r="H7" s="2">
        <f t="shared" ref="H7:H70" si="4">SQRT(G7)</f>
        <v>3.7416573867739413</v>
      </c>
      <c r="I7" s="2">
        <f t="shared" ref="I7:I70" si="5">0.000939*(F7+17.8)*H7*E7</f>
        <v>5.3322416292107713</v>
      </c>
      <c r="J7" s="2">
        <f t="shared" ref="J7:J8" si="6">0.2*(I5+I6+I7+I8+I9)</f>
        <v>4.2801863710226327</v>
      </c>
    </row>
    <row r="8" spans="1:10" x14ac:dyDescent="0.25">
      <c r="B8" s="98">
        <v>43622</v>
      </c>
      <c r="C8" s="7">
        <v>39</v>
      </c>
      <c r="D8" s="7">
        <v>34</v>
      </c>
      <c r="E8" s="2">
        <v>31.3</v>
      </c>
      <c r="F8" s="2">
        <f t="shared" si="3"/>
        <v>36.5</v>
      </c>
      <c r="G8" s="2">
        <f t="shared" si="0"/>
        <v>5</v>
      </c>
      <c r="H8" s="2">
        <f t="shared" si="4"/>
        <v>2.2360679774997898</v>
      </c>
      <c r="I8" s="2">
        <f t="shared" si="5"/>
        <v>3.568574448672257</v>
      </c>
      <c r="J8" s="2">
        <f t="shared" si="6"/>
        <v>4.0213017763178671</v>
      </c>
    </row>
    <row r="9" spans="1:10" x14ac:dyDescent="0.25">
      <c r="B9" s="98">
        <v>43623</v>
      </c>
      <c r="C9" s="7">
        <v>39</v>
      </c>
      <c r="D9" s="7">
        <v>33</v>
      </c>
      <c r="E9" s="2">
        <v>31.5</v>
      </c>
      <c r="F9" s="2">
        <f t="shared" si="3"/>
        <v>36</v>
      </c>
      <c r="G9" s="2">
        <f t="shared" si="0"/>
        <v>6</v>
      </c>
      <c r="H9" s="2">
        <f t="shared" si="4"/>
        <v>2.4494897427831779</v>
      </c>
      <c r="I9" s="2">
        <f t="shared" si="5"/>
        <v>3.8979301008018772</v>
      </c>
      <c r="J9" s="2">
        <f t="shared" ref="J9:J72" si="7">0.2*(I7+I8+I9+I10+I11)</f>
        <v>4.4874507821034575</v>
      </c>
    </row>
    <row r="10" spans="1:10" x14ac:dyDescent="0.25">
      <c r="B10" s="98">
        <v>43624</v>
      </c>
      <c r="C10" s="7">
        <v>38</v>
      </c>
      <c r="D10" s="7">
        <v>34</v>
      </c>
      <c r="E10" s="2">
        <v>31.7</v>
      </c>
      <c r="F10" s="2">
        <f t="shared" si="3"/>
        <v>36</v>
      </c>
      <c r="G10" s="2">
        <f t="shared" si="0"/>
        <v>4</v>
      </c>
      <c r="H10" s="2">
        <f t="shared" si="4"/>
        <v>2</v>
      </c>
      <c r="I10" s="2">
        <f t="shared" si="5"/>
        <v>3.2028538799999993</v>
      </c>
      <c r="J10" s="2">
        <f t="shared" si="7"/>
        <v>4.0676354162613029</v>
      </c>
    </row>
    <row r="11" spans="1:10" x14ac:dyDescent="0.25">
      <c r="B11" s="98">
        <v>43625</v>
      </c>
      <c r="C11" s="7">
        <v>42</v>
      </c>
      <c r="D11" s="7">
        <v>24</v>
      </c>
      <c r="E11" s="2">
        <v>31.8</v>
      </c>
      <c r="F11" s="2">
        <f t="shared" si="3"/>
        <v>33</v>
      </c>
      <c r="G11" s="2">
        <f t="shared" si="0"/>
        <v>18</v>
      </c>
      <c r="H11" s="2">
        <f t="shared" si="4"/>
        <v>4.2426406871192848</v>
      </c>
      <c r="I11" s="2">
        <f t="shared" si="5"/>
        <v>6.4356538518323774</v>
      </c>
      <c r="J11" s="2">
        <f t="shared" si="7"/>
        <v>4.034070126316978</v>
      </c>
    </row>
    <row r="12" spans="1:10" x14ac:dyDescent="0.25">
      <c r="B12" s="98">
        <v>43626</v>
      </c>
      <c r="C12" s="7">
        <v>38</v>
      </c>
      <c r="D12" s="7">
        <v>34</v>
      </c>
      <c r="E12" s="2">
        <v>32</v>
      </c>
      <c r="F12" s="2">
        <f t="shared" si="3"/>
        <v>36</v>
      </c>
      <c r="G12" s="2">
        <f t="shared" si="0"/>
        <v>4</v>
      </c>
      <c r="H12" s="2">
        <f t="shared" si="4"/>
        <v>2</v>
      </c>
      <c r="I12" s="2">
        <f t="shared" si="5"/>
        <v>3.2331647999999995</v>
      </c>
      <c r="J12" s="2">
        <f t="shared" si="7"/>
        <v>4.4565784079756217</v>
      </c>
    </row>
    <row r="13" spans="1:10" x14ac:dyDescent="0.25">
      <c r="B13" s="98">
        <v>43627</v>
      </c>
      <c r="C13" s="7">
        <v>35</v>
      </c>
      <c r="D13" s="7">
        <v>30</v>
      </c>
      <c r="E13" s="2">
        <v>32.200000000000003</v>
      </c>
      <c r="F13" s="2">
        <f t="shared" si="3"/>
        <v>32.5</v>
      </c>
      <c r="G13" s="2">
        <f t="shared" si="0"/>
        <v>5</v>
      </c>
      <c r="H13" s="2">
        <f t="shared" si="4"/>
        <v>2.2360679774997898</v>
      </c>
      <c r="I13" s="2">
        <f t="shared" si="5"/>
        <v>3.4007479989506337</v>
      </c>
      <c r="J13" s="2">
        <f t="shared" si="7"/>
        <v>4.1055914759756211</v>
      </c>
    </row>
    <row r="14" spans="1:10" x14ac:dyDescent="0.25">
      <c r="B14" s="98">
        <v>43628</v>
      </c>
      <c r="C14" s="7">
        <v>42</v>
      </c>
      <c r="D14" s="7">
        <v>28</v>
      </c>
      <c r="E14" s="2">
        <v>32.4</v>
      </c>
      <c r="F14" s="2">
        <f t="shared" si="3"/>
        <v>35</v>
      </c>
      <c r="G14" s="2">
        <f t="shared" si="0"/>
        <v>14</v>
      </c>
      <c r="H14" s="2">
        <f t="shared" si="4"/>
        <v>3.7416573867739413</v>
      </c>
      <c r="I14" s="2">
        <f t="shared" si="5"/>
        <v>6.0104715090950993</v>
      </c>
      <c r="J14" s="2">
        <f t="shared" si="7"/>
        <v>3.2348622447174549</v>
      </c>
    </row>
    <row r="15" spans="1:10" x14ac:dyDescent="0.25">
      <c r="B15" s="98">
        <v>43629</v>
      </c>
      <c r="C15" s="7">
        <v>30</v>
      </c>
      <c r="D15" s="7">
        <v>29</v>
      </c>
      <c r="E15" s="2">
        <v>32.6</v>
      </c>
      <c r="F15" s="2">
        <f t="shared" si="3"/>
        <v>29.5</v>
      </c>
      <c r="G15" s="2">
        <f t="shared" si="0"/>
        <v>1</v>
      </c>
      <c r="H15" s="2">
        <f t="shared" si="4"/>
        <v>1</v>
      </c>
      <c r="I15" s="2">
        <f t="shared" si="5"/>
        <v>1.44791922</v>
      </c>
      <c r="J15" s="2">
        <f t="shared" si="7"/>
        <v>3.2036198367174542</v>
      </c>
    </row>
    <row r="16" spans="1:10" x14ac:dyDescent="0.25">
      <c r="B16" s="98">
        <v>43630</v>
      </c>
      <c r="C16" s="7">
        <v>31</v>
      </c>
      <c r="D16" s="7">
        <v>29</v>
      </c>
      <c r="E16" s="272">
        <v>32.799999999999997</v>
      </c>
      <c r="F16" s="2">
        <f t="shared" si="3"/>
        <v>30</v>
      </c>
      <c r="G16" s="2">
        <f t="shared" si="0"/>
        <v>2</v>
      </c>
      <c r="H16" s="2">
        <f t="shared" si="4"/>
        <v>1.4142135623730951</v>
      </c>
      <c r="I16" s="2">
        <f t="shared" si="5"/>
        <v>2.0820076955415399</v>
      </c>
      <c r="J16" s="2">
        <f t="shared" si="7"/>
        <v>3.5045465134635339</v>
      </c>
    </row>
    <row r="17" spans="2:10" x14ac:dyDescent="0.25">
      <c r="B17" s="98">
        <v>43631</v>
      </c>
      <c r="C17" s="7">
        <v>34</v>
      </c>
      <c r="D17" s="7">
        <v>30</v>
      </c>
      <c r="E17" s="2">
        <v>32.9</v>
      </c>
      <c r="F17" s="2">
        <f t="shared" si="3"/>
        <v>32</v>
      </c>
      <c r="G17" s="2">
        <f t="shared" si="0"/>
        <v>4</v>
      </c>
      <c r="H17" s="2">
        <f t="shared" si="4"/>
        <v>2</v>
      </c>
      <c r="I17" s="2">
        <f t="shared" si="5"/>
        <v>3.0769527599999997</v>
      </c>
      <c r="J17" s="2">
        <f t="shared" si="7"/>
        <v>3.2688573348612859</v>
      </c>
    </row>
    <row r="18" spans="2:10" x14ac:dyDescent="0.25">
      <c r="B18" s="98">
        <v>43632</v>
      </c>
      <c r="C18" s="7">
        <v>42</v>
      </c>
      <c r="D18" s="7">
        <v>34</v>
      </c>
      <c r="E18" s="2">
        <v>33.1</v>
      </c>
      <c r="F18" s="2">
        <f t="shared" si="3"/>
        <v>38</v>
      </c>
      <c r="G18" s="2">
        <f t="shared" si="0"/>
        <v>8</v>
      </c>
      <c r="H18" s="2">
        <f t="shared" si="4"/>
        <v>2.8284271247461903</v>
      </c>
      <c r="I18" s="2">
        <f t="shared" si="5"/>
        <v>4.9053813826810311</v>
      </c>
      <c r="J18" s="2">
        <f t="shared" si="7"/>
        <v>3.2813291328612859</v>
      </c>
    </row>
    <row r="19" spans="2:10" x14ac:dyDescent="0.25">
      <c r="B19" s="98">
        <v>43633</v>
      </c>
      <c r="C19" s="7">
        <v>41</v>
      </c>
      <c r="D19" s="7">
        <v>33</v>
      </c>
      <c r="E19" s="2">
        <v>33.200000000000003</v>
      </c>
      <c r="F19" s="2">
        <f t="shared" si="3"/>
        <v>37</v>
      </c>
      <c r="G19" s="2">
        <f t="shared" si="0"/>
        <v>8</v>
      </c>
      <c r="H19" s="2">
        <f t="shared" si="4"/>
        <v>2.8284271247461903</v>
      </c>
      <c r="I19" s="2">
        <f t="shared" si="5"/>
        <v>4.8320256160838566</v>
      </c>
      <c r="J19" s="2">
        <f t="shared" si="7"/>
        <v>3.6786006641841285</v>
      </c>
    </row>
    <row r="20" spans="2:10" x14ac:dyDescent="0.25">
      <c r="B20" s="98">
        <v>43634</v>
      </c>
      <c r="C20" s="7">
        <v>31</v>
      </c>
      <c r="D20" s="7">
        <v>30</v>
      </c>
      <c r="E20" s="2">
        <v>33.299999999999997</v>
      </c>
      <c r="F20" s="2">
        <f t="shared" si="3"/>
        <v>30.5</v>
      </c>
      <c r="G20" s="2">
        <f t="shared" si="0"/>
        <v>1</v>
      </c>
      <c r="H20" s="2">
        <f t="shared" si="4"/>
        <v>1</v>
      </c>
      <c r="I20" s="2">
        <f t="shared" si="5"/>
        <v>1.5102782099999998</v>
      </c>
      <c r="J20" s="2">
        <f t="shared" si="7"/>
        <v>4.1167931931279442</v>
      </c>
    </row>
    <row r="21" spans="2:10" x14ac:dyDescent="0.25">
      <c r="B21" s="98">
        <v>43635</v>
      </c>
      <c r="C21" s="7">
        <v>38</v>
      </c>
      <c r="D21" s="7">
        <v>32</v>
      </c>
      <c r="E21" s="2">
        <v>33.5</v>
      </c>
      <c r="F21" s="2">
        <f t="shared" si="3"/>
        <v>35</v>
      </c>
      <c r="G21" s="2">
        <f t="shared" si="0"/>
        <v>6</v>
      </c>
      <c r="H21" s="2">
        <f t="shared" si="4"/>
        <v>2.4494897427831779</v>
      </c>
      <c r="I21" s="2">
        <f t="shared" si="5"/>
        <v>4.068365352155757</v>
      </c>
      <c r="J21" s="2">
        <f t="shared" si="7"/>
        <v>4.099021593244534</v>
      </c>
    </row>
    <row r="22" spans="2:10" x14ac:dyDescent="0.25">
      <c r="B22" s="98">
        <v>43636</v>
      </c>
      <c r="C22" s="7">
        <v>40</v>
      </c>
      <c r="D22" s="7">
        <v>30</v>
      </c>
      <c r="E22" s="2">
        <v>33.6</v>
      </c>
      <c r="F22" s="2">
        <f t="shared" si="3"/>
        <v>35</v>
      </c>
      <c r="G22" s="2">
        <f t="shared" si="0"/>
        <v>10</v>
      </c>
      <c r="H22" s="2">
        <f t="shared" si="4"/>
        <v>3.1622776601683795</v>
      </c>
      <c r="I22" s="2">
        <f t="shared" si="5"/>
        <v>5.2679154047190764</v>
      </c>
      <c r="J22" s="2">
        <f t="shared" si="7"/>
        <v>4.2678996477487701</v>
      </c>
    </row>
    <row r="23" spans="2:10" x14ac:dyDescent="0.25">
      <c r="B23" s="98">
        <v>43637</v>
      </c>
      <c r="C23" s="7">
        <v>29</v>
      </c>
      <c r="D23" s="7">
        <v>14</v>
      </c>
      <c r="E23" s="2">
        <v>33.700000000000003</v>
      </c>
      <c r="F23" s="2">
        <f t="shared" si="3"/>
        <v>21.5</v>
      </c>
      <c r="G23" s="2">
        <f t="shared" si="0"/>
        <v>15</v>
      </c>
      <c r="H23" s="2">
        <f t="shared" si="4"/>
        <v>3.872983346207417</v>
      </c>
      <c r="I23" s="2">
        <f t="shared" si="5"/>
        <v>4.8165233832639807</v>
      </c>
      <c r="J23" s="2">
        <f t="shared" si="7"/>
        <v>5.2074416718849879</v>
      </c>
    </row>
    <row r="24" spans="2:10" x14ac:dyDescent="0.25">
      <c r="B24" s="98">
        <v>43638</v>
      </c>
      <c r="C24" s="7">
        <v>37</v>
      </c>
      <c r="D24" s="7">
        <v>23</v>
      </c>
      <c r="E24" s="2">
        <v>33.799999999999997</v>
      </c>
      <c r="F24" s="2">
        <f t="shared" si="3"/>
        <v>30</v>
      </c>
      <c r="G24" s="2">
        <f t="shared" si="0"/>
        <v>14</v>
      </c>
      <c r="H24" s="2">
        <f t="shared" si="4"/>
        <v>3.7416573867739413</v>
      </c>
      <c r="I24" s="2">
        <f t="shared" si="5"/>
        <v>5.6764158886050353</v>
      </c>
      <c r="J24" s="2">
        <f t="shared" si="7"/>
        <v>5.1690499513251256</v>
      </c>
    </row>
    <row r="25" spans="2:10" x14ac:dyDescent="0.25">
      <c r="B25" s="98">
        <v>43639</v>
      </c>
      <c r="C25" s="7">
        <v>38</v>
      </c>
      <c r="D25" s="7">
        <v>21</v>
      </c>
      <c r="E25" s="2">
        <v>33.9</v>
      </c>
      <c r="F25" s="2">
        <f t="shared" si="3"/>
        <v>29.5</v>
      </c>
      <c r="G25" s="2">
        <f t="shared" si="0"/>
        <v>17</v>
      </c>
      <c r="H25" s="2">
        <f t="shared" si="4"/>
        <v>4.1231056256176606</v>
      </c>
      <c r="I25" s="2">
        <f t="shared" si="5"/>
        <v>6.2079883306810908</v>
      </c>
      <c r="J25" s="2">
        <f t="shared" si="7"/>
        <v>4.5678079545147083</v>
      </c>
    </row>
    <row r="26" spans="2:10" x14ac:dyDescent="0.25">
      <c r="B26" s="98">
        <v>43640</v>
      </c>
      <c r="C26" s="7">
        <v>39</v>
      </c>
      <c r="D26" s="7">
        <v>34</v>
      </c>
      <c r="E26" s="2">
        <v>34</v>
      </c>
      <c r="F26" s="2">
        <f t="shared" si="3"/>
        <v>36.5</v>
      </c>
      <c r="G26" s="2">
        <f t="shared" si="0"/>
        <v>5</v>
      </c>
      <c r="H26" s="2">
        <f t="shared" si="4"/>
        <v>2.2360679774997898</v>
      </c>
      <c r="I26" s="2">
        <f t="shared" si="5"/>
        <v>3.8764067493564451</v>
      </c>
      <c r="J26" s="2">
        <f t="shared" si="7"/>
        <v>3.9220711998619118</v>
      </c>
    </row>
    <row r="27" spans="2:10" x14ac:dyDescent="0.25">
      <c r="B27" s="98">
        <v>43641</v>
      </c>
      <c r="C27" s="7">
        <v>33</v>
      </c>
      <c r="D27" s="7">
        <v>31</v>
      </c>
      <c r="E27" s="2">
        <v>34.200000000000003</v>
      </c>
      <c r="F27" s="2">
        <f t="shared" si="3"/>
        <v>32</v>
      </c>
      <c r="G27" s="2">
        <f t="shared" si="0"/>
        <v>2</v>
      </c>
      <c r="H27" s="2">
        <f t="shared" si="4"/>
        <v>1.4142135623730951</v>
      </c>
      <c r="I27" s="2">
        <f t="shared" si="5"/>
        <v>2.261705420666988</v>
      </c>
      <c r="J27" s="2">
        <f t="shared" si="7"/>
        <v>3.7347454509102835</v>
      </c>
    </row>
    <row r="28" spans="2:10" x14ac:dyDescent="0.25">
      <c r="B28" s="98">
        <v>43642</v>
      </c>
      <c r="C28" s="7">
        <v>32</v>
      </c>
      <c r="D28" s="7">
        <v>31</v>
      </c>
      <c r="E28" s="2">
        <v>34.299999999999997</v>
      </c>
      <c r="F28" s="2">
        <f t="shared" si="3"/>
        <v>31.5</v>
      </c>
      <c r="G28" s="2">
        <f t="shared" si="0"/>
        <v>1</v>
      </c>
      <c r="H28" s="2">
        <f t="shared" si="4"/>
        <v>1</v>
      </c>
      <c r="I28" s="2">
        <f t="shared" si="5"/>
        <v>1.5878396099999996</v>
      </c>
      <c r="J28" s="2">
        <f t="shared" si="7"/>
        <v>2.8329869087740644</v>
      </c>
    </row>
    <row r="29" spans="2:10" x14ac:dyDescent="0.25">
      <c r="B29" s="98">
        <v>43643</v>
      </c>
      <c r="C29" s="7">
        <v>41</v>
      </c>
      <c r="D29" s="7">
        <v>34</v>
      </c>
      <c r="E29" s="2">
        <v>34.5</v>
      </c>
      <c r="F29" s="2">
        <f t="shared" si="3"/>
        <v>37.5</v>
      </c>
      <c r="G29" s="2">
        <f t="shared" si="0"/>
        <v>7</v>
      </c>
      <c r="H29" s="2">
        <f t="shared" si="4"/>
        <v>2.6457513110645907</v>
      </c>
      <c r="I29" s="2">
        <f t="shared" si="5"/>
        <v>4.7397871438468897</v>
      </c>
      <c r="J29" s="2">
        <f t="shared" si="7"/>
        <v>3.7705289303771381</v>
      </c>
    </row>
    <row r="30" spans="2:10" x14ac:dyDescent="0.25">
      <c r="B30" s="98">
        <v>43644</v>
      </c>
      <c r="C30" s="7">
        <v>35</v>
      </c>
      <c r="D30" s="7">
        <v>34</v>
      </c>
      <c r="E30" s="2">
        <v>34.6</v>
      </c>
      <c r="F30" s="2">
        <f t="shared" si="3"/>
        <v>34.5</v>
      </c>
      <c r="G30" s="2">
        <f t="shared" si="0"/>
        <v>1</v>
      </c>
      <c r="H30" s="2">
        <f t="shared" si="4"/>
        <v>1</v>
      </c>
      <c r="I30" s="2">
        <f t="shared" si="5"/>
        <v>1.6991956199999998</v>
      </c>
      <c r="J30" s="2">
        <f t="shared" si="7"/>
        <v>4.2909563158651602</v>
      </c>
    </row>
    <row r="31" spans="2:10" x14ac:dyDescent="0.25">
      <c r="B31" s="98">
        <v>43645</v>
      </c>
      <c r="C31" s="7">
        <v>44</v>
      </c>
      <c r="D31" s="7">
        <v>9</v>
      </c>
      <c r="E31" s="2">
        <v>34.799999999999997</v>
      </c>
      <c r="F31" s="2">
        <f t="shared" si="3"/>
        <v>26.5</v>
      </c>
      <c r="G31" s="2">
        <f t="shared" si="0"/>
        <v>35</v>
      </c>
      <c r="H31" s="2">
        <f t="shared" si="4"/>
        <v>5.9160797830996161</v>
      </c>
      <c r="I31" s="2">
        <f t="shared" si="5"/>
        <v>8.5641168573718112</v>
      </c>
      <c r="J31" s="2">
        <f t="shared" si="7"/>
        <v>5.1065153758651611</v>
      </c>
    </row>
    <row r="32" spans="2:10" x14ac:dyDescent="0.25">
      <c r="B32" s="98">
        <v>43646</v>
      </c>
      <c r="C32" s="7">
        <v>34</v>
      </c>
      <c r="D32" s="7">
        <v>24</v>
      </c>
      <c r="E32" s="2">
        <v>35</v>
      </c>
      <c r="F32" s="2">
        <f t="shared" si="3"/>
        <v>29</v>
      </c>
      <c r="G32" s="2">
        <f t="shared" si="0"/>
        <v>10</v>
      </c>
      <c r="H32" s="2">
        <f t="shared" si="4"/>
        <v>3.1622776601683795</v>
      </c>
      <c r="I32" s="2">
        <f t="shared" si="5"/>
        <v>4.8638423481071014</v>
      </c>
      <c r="J32" s="2">
        <f t="shared" si="7"/>
        <v>5.4186376713019291</v>
      </c>
    </row>
    <row r="33" spans="2:10" x14ac:dyDescent="0.25">
      <c r="B33" s="98">
        <v>43647</v>
      </c>
      <c r="C33" s="7">
        <v>44</v>
      </c>
      <c r="D33" s="7">
        <v>35</v>
      </c>
      <c r="E33" s="2">
        <v>35.1</v>
      </c>
      <c r="F33" s="2">
        <f t="shared" si="3"/>
        <v>39.5</v>
      </c>
      <c r="G33" s="2">
        <f t="shared" si="0"/>
        <v>9</v>
      </c>
      <c r="H33" s="2">
        <f t="shared" si="4"/>
        <v>3</v>
      </c>
      <c r="I33" s="2">
        <f t="shared" si="5"/>
        <v>5.6656349100000005</v>
      </c>
      <c r="J33" s="2">
        <f t="shared" si="7"/>
        <v>6.3084666033828816</v>
      </c>
    </row>
    <row r="34" spans="2:10" x14ac:dyDescent="0.25">
      <c r="B34" s="98">
        <v>43648</v>
      </c>
      <c r="C34" s="7">
        <v>40</v>
      </c>
      <c r="D34" s="7">
        <v>26</v>
      </c>
      <c r="E34" s="2">
        <v>35.299999999999997</v>
      </c>
      <c r="F34" s="2">
        <f t="shared" si="3"/>
        <v>33</v>
      </c>
      <c r="G34" s="2">
        <f t="shared" si="0"/>
        <v>14</v>
      </c>
      <c r="H34" s="2">
        <f t="shared" si="4"/>
        <v>3.7416573867739413</v>
      </c>
      <c r="I34" s="2">
        <f t="shared" si="5"/>
        <v>6.3003986210307321</v>
      </c>
      <c r="J34" s="2">
        <f t="shared" si="7"/>
        <v>5.8914473729125509</v>
      </c>
    </row>
    <row r="35" spans="2:10" x14ac:dyDescent="0.25">
      <c r="B35" s="98">
        <v>43649</v>
      </c>
      <c r="C35" s="7">
        <v>40</v>
      </c>
      <c r="D35" s="7">
        <v>27</v>
      </c>
      <c r="E35" s="2">
        <v>35.4</v>
      </c>
      <c r="F35" s="2">
        <f t="shared" si="3"/>
        <v>33.5</v>
      </c>
      <c r="G35" s="2">
        <f t="shared" si="0"/>
        <v>13</v>
      </c>
      <c r="H35" s="2">
        <f t="shared" si="4"/>
        <v>3.6055512754639891</v>
      </c>
      <c r="I35" s="2">
        <f t="shared" si="5"/>
        <v>6.1483402804047582</v>
      </c>
      <c r="J35" s="2">
        <f t="shared" si="7"/>
        <v>5.381377970398062</v>
      </c>
    </row>
    <row r="36" spans="2:10" x14ac:dyDescent="0.25">
      <c r="B36" s="98">
        <v>43650</v>
      </c>
      <c r="C36" s="7">
        <v>41</v>
      </c>
      <c r="D36" s="7">
        <v>27</v>
      </c>
      <c r="E36" s="2">
        <v>35.6</v>
      </c>
      <c r="F36" s="2">
        <f t="shared" si="3"/>
        <v>34</v>
      </c>
      <c r="G36" s="2">
        <f t="shared" si="0"/>
        <v>14</v>
      </c>
      <c r="H36" s="2">
        <f t="shared" si="4"/>
        <v>3.7416573867739413</v>
      </c>
      <c r="I36" s="2">
        <f t="shared" si="5"/>
        <v>6.4790207050201616</v>
      </c>
      <c r="J36" s="2">
        <f t="shared" si="7"/>
        <v>4.7772426981078038</v>
      </c>
    </row>
    <row r="37" spans="2:10" x14ac:dyDescent="0.25">
      <c r="B37" s="98">
        <v>43651</v>
      </c>
      <c r="C37" s="7">
        <v>32</v>
      </c>
      <c r="D37" s="7">
        <v>30</v>
      </c>
      <c r="E37" s="2">
        <v>35.700000000000003</v>
      </c>
      <c r="F37" s="2">
        <f t="shared" si="3"/>
        <v>31</v>
      </c>
      <c r="G37" s="2">
        <f t="shared" si="0"/>
        <v>2</v>
      </c>
      <c r="H37" s="2">
        <f t="shared" si="4"/>
        <v>1.4142135623730951</v>
      </c>
      <c r="I37" s="2">
        <f t="shared" si="5"/>
        <v>2.3134953355346526</v>
      </c>
      <c r="J37" s="2">
        <f t="shared" si="7"/>
        <v>4.360773766756858</v>
      </c>
    </row>
    <row r="38" spans="2:10" x14ac:dyDescent="0.25">
      <c r="B38" s="98">
        <v>43652</v>
      </c>
      <c r="C38" s="7">
        <v>29</v>
      </c>
      <c r="D38" s="7">
        <v>26</v>
      </c>
      <c r="E38" s="2">
        <v>35.9</v>
      </c>
      <c r="F38" s="2">
        <f t="shared" si="3"/>
        <v>27.5</v>
      </c>
      <c r="G38" s="2">
        <f t="shared" si="0"/>
        <v>3</v>
      </c>
      <c r="H38" s="2">
        <f t="shared" si="4"/>
        <v>1.7320508075688772</v>
      </c>
      <c r="I38" s="2">
        <f t="shared" si="5"/>
        <v>2.6449585485487104</v>
      </c>
      <c r="J38" s="2">
        <f t="shared" si="7"/>
        <v>3.9793902475358451</v>
      </c>
    </row>
    <row r="39" spans="2:10" x14ac:dyDescent="0.25">
      <c r="B39" s="98">
        <v>43653</v>
      </c>
      <c r="C39" s="7">
        <v>36</v>
      </c>
      <c r="D39" s="7">
        <v>30</v>
      </c>
      <c r="E39" s="2">
        <v>36.1</v>
      </c>
      <c r="F39" s="2">
        <f t="shared" si="3"/>
        <v>33</v>
      </c>
      <c r="G39" s="2">
        <f t="shared" si="0"/>
        <v>6</v>
      </c>
      <c r="H39" s="2">
        <f t="shared" si="4"/>
        <v>2.4494897427831779</v>
      </c>
      <c r="I39" s="2">
        <f t="shared" si="5"/>
        <v>4.218053964276006</v>
      </c>
      <c r="J39" s="2">
        <f t="shared" si="7"/>
        <v>3.2926550353357671</v>
      </c>
    </row>
    <row r="40" spans="2:10" x14ac:dyDescent="0.25">
      <c r="B40" s="98">
        <v>43654</v>
      </c>
      <c r="C40" s="7">
        <v>36</v>
      </c>
      <c r="D40" s="7">
        <v>30</v>
      </c>
      <c r="E40" s="2">
        <v>36.299999999999997</v>
      </c>
      <c r="F40" s="2">
        <f t="shared" si="3"/>
        <v>33</v>
      </c>
      <c r="G40" s="2">
        <f t="shared" si="0"/>
        <v>6</v>
      </c>
      <c r="H40" s="2">
        <f t="shared" si="4"/>
        <v>2.4494897427831779</v>
      </c>
      <c r="I40" s="2">
        <f t="shared" si="5"/>
        <v>4.2414226842996952</v>
      </c>
      <c r="J40" s="2">
        <f t="shared" si="7"/>
        <v>3.5439941042288368</v>
      </c>
    </row>
    <row r="41" spans="2:10" x14ac:dyDescent="0.25">
      <c r="B41" s="98">
        <v>43655</v>
      </c>
      <c r="C41" s="7">
        <v>35</v>
      </c>
      <c r="D41" s="7">
        <v>32</v>
      </c>
      <c r="E41" s="2">
        <v>36.5</v>
      </c>
      <c r="F41" s="2">
        <f t="shared" si="3"/>
        <v>33.5</v>
      </c>
      <c r="G41" s="2">
        <f t="shared" si="0"/>
        <v>3</v>
      </c>
      <c r="H41" s="2">
        <f t="shared" si="4"/>
        <v>1.7320508075688772</v>
      </c>
      <c r="I41" s="2">
        <f t="shared" si="5"/>
        <v>3.0453446440197709</v>
      </c>
      <c r="J41" s="2">
        <f t="shared" si="7"/>
        <v>3.8942826864025815</v>
      </c>
    </row>
    <row r="42" spans="2:10" x14ac:dyDescent="0.25">
      <c r="B42" s="98">
        <v>43656</v>
      </c>
      <c r="C42" s="7">
        <v>36</v>
      </c>
      <c r="D42" s="7">
        <v>32</v>
      </c>
      <c r="E42" s="2">
        <v>36.700000000000003</v>
      </c>
      <c r="F42" s="2">
        <f t="shared" si="3"/>
        <v>34</v>
      </c>
      <c r="G42" s="2">
        <f t="shared" si="0"/>
        <v>4</v>
      </c>
      <c r="H42" s="2">
        <f t="shared" si="4"/>
        <v>2</v>
      </c>
      <c r="I42" s="2">
        <f t="shared" si="5"/>
        <v>3.5701906800000001</v>
      </c>
      <c r="J42" s="2">
        <f t="shared" si="7"/>
        <v>3.9323350588506054</v>
      </c>
    </row>
    <row r="43" spans="2:10" x14ac:dyDescent="0.25">
      <c r="B43" s="98">
        <v>43657</v>
      </c>
      <c r="C43" s="7">
        <v>37</v>
      </c>
      <c r="D43" s="7">
        <v>31</v>
      </c>
      <c r="E43" s="2">
        <v>36.9</v>
      </c>
      <c r="F43" s="2">
        <f t="shared" si="3"/>
        <v>34</v>
      </c>
      <c r="G43" s="2">
        <f t="shared" si="0"/>
        <v>6</v>
      </c>
      <c r="H43" s="2">
        <f t="shared" si="4"/>
        <v>2.4494897427831779</v>
      </c>
      <c r="I43" s="2">
        <f t="shared" si="5"/>
        <v>4.396401459417433</v>
      </c>
      <c r="J43" s="2">
        <f t="shared" si="7"/>
        <v>3.8078166979906665</v>
      </c>
    </row>
    <row r="44" spans="2:10" x14ac:dyDescent="0.25">
      <c r="B44" s="98">
        <v>43658</v>
      </c>
      <c r="C44" s="7">
        <v>37</v>
      </c>
      <c r="D44" s="7">
        <v>31</v>
      </c>
      <c r="E44" s="2">
        <v>37</v>
      </c>
      <c r="F44" s="2">
        <f t="shared" si="3"/>
        <v>34</v>
      </c>
      <c r="G44" s="2">
        <f t="shared" si="0"/>
        <v>6</v>
      </c>
      <c r="H44" s="2">
        <f t="shared" si="4"/>
        <v>2.4494897427831779</v>
      </c>
      <c r="I44" s="2">
        <f t="shared" si="5"/>
        <v>4.4083158265161257</v>
      </c>
      <c r="J44" s="2">
        <f t="shared" si="7"/>
        <v>4.004440707920355</v>
      </c>
    </row>
    <row r="45" spans="2:10" x14ac:dyDescent="0.25">
      <c r="B45" s="98">
        <v>43659</v>
      </c>
      <c r="C45" s="7">
        <v>36</v>
      </c>
      <c r="D45" s="7">
        <v>32</v>
      </c>
      <c r="E45" s="2">
        <v>37.200000000000003</v>
      </c>
      <c r="F45" s="2">
        <f t="shared" si="3"/>
        <v>34</v>
      </c>
      <c r="G45" s="2">
        <f t="shared" si="0"/>
        <v>4</v>
      </c>
      <c r="H45" s="2">
        <f t="shared" si="4"/>
        <v>2</v>
      </c>
      <c r="I45" s="2">
        <f t="shared" si="5"/>
        <v>3.61883088</v>
      </c>
      <c r="J45" s="2">
        <f t="shared" si="7"/>
        <v>4.0982497698484739</v>
      </c>
    </row>
    <row r="46" spans="2:10" x14ac:dyDescent="0.25">
      <c r="B46" s="98">
        <v>43660</v>
      </c>
      <c r="C46" s="7">
        <v>36</v>
      </c>
      <c r="D46" s="7">
        <v>31</v>
      </c>
      <c r="E46" s="272">
        <v>37.4</v>
      </c>
      <c r="F46" s="2">
        <f t="shared" si="3"/>
        <v>33.5</v>
      </c>
      <c r="G46" s="2">
        <f t="shared" si="0"/>
        <v>5</v>
      </c>
      <c r="H46" s="2">
        <f t="shared" si="4"/>
        <v>2.2360679774997898</v>
      </c>
      <c r="I46" s="2">
        <f t="shared" si="5"/>
        <v>4.0284646936682167</v>
      </c>
      <c r="J46" s="2">
        <f t="shared" si="7"/>
        <v>4.1611930027440094</v>
      </c>
    </row>
    <row r="47" spans="2:10" x14ac:dyDescent="0.25">
      <c r="B47" s="98">
        <v>43661</v>
      </c>
      <c r="C47" s="7">
        <v>36</v>
      </c>
      <c r="D47" s="7">
        <v>31</v>
      </c>
      <c r="E47" s="2">
        <v>37.5</v>
      </c>
      <c r="F47" s="2">
        <f t="shared" si="3"/>
        <v>33.5</v>
      </c>
      <c r="G47" s="2">
        <f t="shared" si="0"/>
        <v>5</v>
      </c>
      <c r="H47" s="2">
        <f t="shared" si="4"/>
        <v>2.2360679774997898</v>
      </c>
      <c r="I47" s="2">
        <f t="shared" si="5"/>
        <v>4.0392359896405914</v>
      </c>
      <c r="J47" s="2">
        <f t="shared" si="7"/>
        <v>4.2242526288637841</v>
      </c>
    </row>
    <row r="48" spans="2:10" x14ac:dyDescent="0.25">
      <c r="B48" s="98">
        <v>43662</v>
      </c>
      <c r="C48" s="7">
        <v>36</v>
      </c>
      <c r="D48" s="7">
        <v>29</v>
      </c>
      <c r="E48" s="2">
        <v>37.700000000000003</v>
      </c>
      <c r="F48" s="2">
        <f t="shared" si="3"/>
        <v>32.5</v>
      </c>
      <c r="G48" s="2">
        <f t="shared" si="0"/>
        <v>7</v>
      </c>
      <c r="H48" s="2">
        <f t="shared" si="4"/>
        <v>2.6457513110645907</v>
      </c>
      <c r="I48" s="2">
        <f t="shared" si="5"/>
        <v>4.7111176238951149</v>
      </c>
      <c r="J48" s="2">
        <f t="shared" si="7"/>
        <v>4.3996426358864147</v>
      </c>
    </row>
    <row r="49" spans="2:10" x14ac:dyDescent="0.25">
      <c r="B49" s="98">
        <v>43663</v>
      </c>
      <c r="C49" s="7">
        <v>36</v>
      </c>
      <c r="D49" s="7">
        <v>29</v>
      </c>
      <c r="E49" s="2">
        <v>37.799999999999997</v>
      </c>
      <c r="F49" s="2">
        <f t="shared" si="3"/>
        <v>32.5</v>
      </c>
      <c r="G49" s="2">
        <f t="shared" si="0"/>
        <v>7</v>
      </c>
      <c r="H49" s="2">
        <f t="shared" si="4"/>
        <v>2.6457513110645907</v>
      </c>
      <c r="I49" s="2">
        <f t="shared" si="5"/>
        <v>4.7236139571149955</v>
      </c>
      <c r="J49" s="2">
        <f t="shared" si="7"/>
        <v>4.7841183172411155</v>
      </c>
    </row>
    <row r="50" spans="2:10" x14ac:dyDescent="0.25">
      <c r="B50" s="98">
        <v>43664</v>
      </c>
      <c r="C50" s="7">
        <v>35</v>
      </c>
      <c r="D50" s="7">
        <v>28.5</v>
      </c>
      <c r="E50" s="2">
        <v>37.9</v>
      </c>
      <c r="F50" s="2">
        <f t="shared" si="3"/>
        <v>31.75</v>
      </c>
      <c r="G50" s="2">
        <f t="shared" si="0"/>
        <v>6.5</v>
      </c>
      <c r="H50" s="2">
        <f t="shared" si="4"/>
        <v>2.5495097567963922</v>
      </c>
      <c r="I50" s="2">
        <f t="shared" si="5"/>
        <v>4.4957809151131531</v>
      </c>
      <c r="J50" s="2">
        <f t="shared" si="7"/>
        <v>5.1938916235566737</v>
      </c>
    </row>
    <row r="51" spans="2:10" x14ac:dyDescent="0.25">
      <c r="B51" s="98">
        <v>43665</v>
      </c>
      <c r="C51" s="7">
        <v>37</v>
      </c>
      <c r="D51" s="7">
        <v>25.5</v>
      </c>
      <c r="E51" s="2">
        <v>38.1</v>
      </c>
      <c r="F51" s="2">
        <f t="shared" si="3"/>
        <v>31.25</v>
      </c>
      <c r="G51" s="2">
        <f t="shared" si="0"/>
        <v>11.5</v>
      </c>
      <c r="H51" s="2">
        <f t="shared" si="4"/>
        <v>3.3911649915626341</v>
      </c>
      <c r="I51" s="2">
        <f t="shared" si="5"/>
        <v>5.9508431004417179</v>
      </c>
      <c r="J51" s="2">
        <f t="shared" si="7"/>
        <v>5.3843910614441466</v>
      </c>
    </row>
    <row r="52" spans="2:10" x14ac:dyDescent="0.25">
      <c r="B52" s="98">
        <v>43666</v>
      </c>
      <c r="C52" s="7">
        <v>38</v>
      </c>
      <c r="D52" s="7">
        <v>26.5</v>
      </c>
      <c r="E52" s="2">
        <v>38.200000000000003</v>
      </c>
      <c r="F52" s="2">
        <f t="shared" si="3"/>
        <v>32.25</v>
      </c>
      <c r="G52" s="2">
        <f t="shared" si="0"/>
        <v>11.5</v>
      </c>
      <c r="H52" s="2">
        <f t="shared" si="4"/>
        <v>3.3911649915626341</v>
      </c>
      <c r="I52" s="2">
        <f t="shared" si="5"/>
        <v>6.0881025212183868</v>
      </c>
      <c r="J52" s="2">
        <f t="shared" si="7"/>
        <v>5.6427389422307783</v>
      </c>
    </row>
    <row r="53" spans="2:10" x14ac:dyDescent="0.25">
      <c r="B53" s="98">
        <v>43667</v>
      </c>
      <c r="C53" s="7">
        <v>37</v>
      </c>
      <c r="D53" s="7">
        <v>27</v>
      </c>
      <c r="E53" s="2">
        <v>38.299999999999997</v>
      </c>
      <c r="F53" s="2">
        <f t="shared" si="3"/>
        <v>32</v>
      </c>
      <c r="G53" s="2">
        <f t="shared" si="0"/>
        <v>10</v>
      </c>
      <c r="H53" s="2">
        <f t="shared" si="4"/>
        <v>3.1622776601683795</v>
      </c>
      <c r="I53" s="2">
        <f t="shared" si="5"/>
        <v>5.6636148133324768</v>
      </c>
      <c r="J53" s="2">
        <f t="shared" si="7"/>
        <v>5.9408051680072269</v>
      </c>
    </row>
    <row r="54" spans="2:10" x14ac:dyDescent="0.25">
      <c r="B54" s="98">
        <v>43668</v>
      </c>
      <c r="C54" s="7">
        <v>38</v>
      </c>
      <c r="D54" s="7">
        <v>27</v>
      </c>
      <c r="E54" s="2">
        <v>38.4</v>
      </c>
      <c r="F54" s="2">
        <f t="shared" si="3"/>
        <v>32.5</v>
      </c>
      <c r="G54" s="2">
        <f t="shared" si="0"/>
        <v>11</v>
      </c>
      <c r="H54" s="2">
        <f t="shared" si="4"/>
        <v>3.3166247903553998</v>
      </c>
      <c r="I54" s="2">
        <f t="shared" si="5"/>
        <v>6.0153533610481578</v>
      </c>
      <c r="J54" s="2">
        <f t="shared" si="7"/>
        <v>5.7641027515538585</v>
      </c>
    </row>
    <row r="55" spans="2:10" x14ac:dyDescent="0.25">
      <c r="B55" s="98">
        <v>43669</v>
      </c>
      <c r="C55" s="7">
        <v>36</v>
      </c>
      <c r="D55" s="7">
        <v>24</v>
      </c>
      <c r="E55" s="2">
        <v>38.5</v>
      </c>
      <c r="F55" s="2">
        <f t="shared" si="3"/>
        <v>30</v>
      </c>
      <c r="G55" s="2">
        <f t="shared" si="0"/>
        <v>12</v>
      </c>
      <c r="H55" s="2">
        <f t="shared" si="4"/>
        <v>3.4641016151377544</v>
      </c>
      <c r="I55" s="2">
        <f t="shared" si="5"/>
        <v>5.986112043995389</v>
      </c>
      <c r="J55" s="2">
        <f t="shared" si="7"/>
        <v>5.5341844213101812</v>
      </c>
    </row>
    <row r="56" spans="2:10" x14ac:dyDescent="0.25">
      <c r="B56" s="98">
        <v>43670</v>
      </c>
      <c r="C56" s="7">
        <v>37</v>
      </c>
      <c r="D56" s="7">
        <v>29.5</v>
      </c>
      <c r="E56" s="2">
        <v>38.6</v>
      </c>
      <c r="F56" s="2">
        <f t="shared" si="3"/>
        <v>33.25</v>
      </c>
      <c r="G56" s="2">
        <f t="shared" si="0"/>
        <v>7.5</v>
      </c>
      <c r="H56" s="2">
        <f t="shared" si="4"/>
        <v>2.7386127875258306</v>
      </c>
      <c r="I56" s="2">
        <f t="shared" si="5"/>
        <v>5.0673310181748752</v>
      </c>
      <c r="J56" s="2">
        <f t="shared" si="7"/>
        <v>5.3453871029148194</v>
      </c>
    </row>
    <row r="57" spans="2:10" x14ac:dyDescent="0.25">
      <c r="B57" s="98">
        <v>43671</v>
      </c>
      <c r="C57" s="7">
        <v>32</v>
      </c>
      <c r="D57" s="7">
        <v>23</v>
      </c>
      <c r="E57" s="2">
        <v>38.700000000000003</v>
      </c>
      <c r="F57" s="2">
        <f t="shared" si="3"/>
        <v>27.5</v>
      </c>
      <c r="G57" s="2">
        <f t="shared" si="0"/>
        <v>9</v>
      </c>
      <c r="H57" s="2">
        <f t="shared" si="4"/>
        <v>3</v>
      </c>
      <c r="I57" s="2">
        <f t="shared" si="5"/>
        <v>4.9385108700000009</v>
      </c>
      <c r="J57" s="2">
        <f t="shared" si="7"/>
        <v>5.0372178570404147</v>
      </c>
    </row>
    <row r="58" spans="2:10" x14ac:dyDescent="0.25">
      <c r="B58" s="98">
        <v>43672</v>
      </c>
      <c r="C58" s="7">
        <v>32</v>
      </c>
      <c r="D58" s="7">
        <v>24</v>
      </c>
      <c r="E58" s="2">
        <v>38.799999999999997</v>
      </c>
      <c r="F58" s="2">
        <f t="shared" si="3"/>
        <v>28</v>
      </c>
      <c r="G58" s="2">
        <f t="shared" si="0"/>
        <v>8</v>
      </c>
      <c r="H58" s="2">
        <f t="shared" si="4"/>
        <v>2.8284271247461903</v>
      </c>
      <c r="I58" s="2">
        <f t="shared" si="5"/>
        <v>4.7196282213556717</v>
      </c>
      <c r="J58" s="2">
        <f t="shared" si="7"/>
        <v>4.7887866886169617</v>
      </c>
    </row>
    <row r="59" spans="2:10" x14ac:dyDescent="0.25">
      <c r="B59" s="98">
        <v>43673</v>
      </c>
      <c r="C59" s="7">
        <v>32</v>
      </c>
      <c r="D59" s="7">
        <v>25</v>
      </c>
      <c r="E59" s="2">
        <v>38.9</v>
      </c>
      <c r="F59" s="2">
        <f t="shared" si="3"/>
        <v>28.5</v>
      </c>
      <c r="G59" s="2">
        <f t="shared" si="0"/>
        <v>7</v>
      </c>
      <c r="H59" s="2">
        <f t="shared" si="4"/>
        <v>2.6457513110645907</v>
      </c>
      <c r="I59" s="2">
        <f t="shared" si="5"/>
        <v>4.4745071316761358</v>
      </c>
      <c r="J59" s="2">
        <f t="shared" si="7"/>
        <v>4.6725224291227034</v>
      </c>
    </row>
    <row r="60" spans="2:10" x14ac:dyDescent="0.25">
      <c r="B60" s="98">
        <v>43674</v>
      </c>
      <c r="C60" s="7">
        <v>32</v>
      </c>
      <c r="D60" s="7">
        <v>24</v>
      </c>
      <c r="E60" s="2">
        <v>39</v>
      </c>
      <c r="F60" s="2">
        <f t="shared" si="3"/>
        <v>28</v>
      </c>
      <c r="G60" s="2">
        <f t="shared" si="0"/>
        <v>8</v>
      </c>
      <c r="H60" s="2">
        <f t="shared" si="4"/>
        <v>2.8284271247461903</v>
      </c>
      <c r="I60" s="2">
        <f t="shared" si="5"/>
        <v>4.7439562018781247</v>
      </c>
      <c r="J60" s="2">
        <f t="shared" si="7"/>
        <v>4.6410307330799858</v>
      </c>
    </row>
    <row r="61" spans="2:10" x14ac:dyDescent="0.25">
      <c r="B61" s="98">
        <v>43675</v>
      </c>
      <c r="C61" s="7">
        <v>32</v>
      </c>
      <c r="D61" s="7">
        <v>25</v>
      </c>
      <c r="E61" s="2">
        <v>39</v>
      </c>
      <c r="F61" s="2">
        <f t="shared" si="3"/>
        <v>28.5</v>
      </c>
      <c r="G61" s="2">
        <f t="shared" si="0"/>
        <v>7</v>
      </c>
      <c r="H61" s="2">
        <f t="shared" si="4"/>
        <v>2.6457513110645907</v>
      </c>
      <c r="I61" s="2">
        <f t="shared" si="5"/>
        <v>4.4860097207035814</v>
      </c>
      <c r="J61" s="2">
        <f t="shared" si="7"/>
        <v>4.6183854547322891</v>
      </c>
    </row>
    <row r="62" spans="2:10" x14ac:dyDescent="0.25">
      <c r="B62" s="98">
        <v>43676</v>
      </c>
      <c r="C62" s="7">
        <v>33.5</v>
      </c>
      <c r="D62" s="7">
        <v>26</v>
      </c>
      <c r="E62" s="2">
        <v>39.1</v>
      </c>
      <c r="F62" s="2">
        <f t="shared" si="3"/>
        <v>29.75</v>
      </c>
      <c r="G62" s="2">
        <f t="shared" si="0"/>
        <v>7.5</v>
      </c>
      <c r="H62" s="2">
        <f t="shared" si="4"/>
        <v>2.7386127875258306</v>
      </c>
      <c r="I62" s="2">
        <f t="shared" si="5"/>
        <v>4.7810523897864119</v>
      </c>
      <c r="J62" s="2">
        <f t="shared" si="7"/>
        <v>4.561692863033076</v>
      </c>
    </row>
    <row r="63" spans="2:10" x14ac:dyDescent="0.25">
      <c r="B63" s="98">
        <v>43677</v>
      </c>
      <c r="C63" s="7">
        <v>33</v>
      </c>
      <c r="D63" s="7">
        <v>26</v>
      </c>
      <c r="E63" s="2">
        <v>39.200000000000003</v>
      </c>
      <c r="F63" s="2">
        <f t="shared" si="3"/>
        <v>29.5</v>
      </c>
      <c r="G63" s="2">
        <f t="shared" si="0"/>
        <v>7</v>
      </c>
      <c r="H63" s="2">
        <f t="shared" si="4"/>
        <v>2.6457513110645907</v>
      </c>
      <c r="I63" s="2">
        <f t="shared" si="5"/>
        <v>4.6064018296171865</v>
      </c>
      <c r="J63" s="2">
        <f t="shared" si="7"/>
        <v>4.2741980066574525</v>
      </c>
    </row>
    <row r="64" spans="2:10" x14ac:dyDescent="0.25">
      <c r="B64" s="98">
        <v>43678</v>
      </c>
      <c r="C64" s="7">
        <v>33.5</v>
      </c>
      <c r="D64" s="7">
        <v>28</v>
      </c>
      <c r="E64" s="2">
        <v>39.200000000000003</v>
      </c>
      <c r="F64" s="2">
        <f t="shared" si="3"/>
        <v>30.75</v>
      </c>
      <c r="G64" s="2">
        <f t="shared" si="0"/>
        <v>5.5</v>
      </c>
      <c r="H64" s="2">
        <f t="shared" si="4"/>
        <v>2.3452078799117149</v>
      </c>
      <c r="I64" s="2">
        <f t="shared" si="5"/>
        <v>4.1910441731800798</v>
      </c>
      <c r="J64" s="2">
        <f t="shared" si="7"/>
        <v>4.2411510883691408</v>
      </c>
    </row>
    <row r="65" spans="2:10" x14ac:dyDescent="0.25">
      <c r="B65" s="98">
        <v>43679</v>
      </c>
      <c r="C65" s="7">
        <v>29</v>
      </c>
      <c r="D65" s="7">
        <v>25</v>
      </c>
      <c r="E65" s="2">
        <v>39.299999999999997</v>
      </c>
      <c r="F65" s="2">
        <f t="shared" si="3"/>
        <v>27</v>
      </c>
      <c r="G65" s="2">
        <f t="shared" si="0"/>
        <v>4</v>
      </c>
      <c r="H65" s="2">
        <f t="shared" si="4"/>
        <v>2</v>
      </c>
      <c r="I65" s="2">
        <f t="shared" si="5"/>
        <v>3.3064819199999991</v>
      </c>
      <c r="J65" s="2">
        <f t="shared" si="7"/>
        <v>4.2109213863655173</v>
      </c>
    </row>
    <row r="66" spans="2:10" x14ac:dyDescent="0.25">
      <c r="B66" s="98">
        <v>43680</v>
      </c>
      <c r="C66" s="7">
        <v>33</v>
      </c>
      <c r="D66" s="7">
        <v>27</v>
      </c>
      <c r="E66" s="2">
        <v>39.299999999999997</v>
      </c>
      <c r="F66" s="2">
        <f t="shared" si="3"/>
        <v>30</v>
      </c>
      <c r="G66" s="2">
        <f t="shared" si="0"/>
        <v>6</v>
      </c>
      <c r="H66" s="2">
        <f t="shared" si="4"/>
        <v>2.4494897427831779</v>
      </c>
      <c r="I66" s="2">
        <f t="shared" si="5"/>
        <v>4.3207751292620271</v>
      </c>
      <c r="J66" s="2">
        <f t="shared" si="7"/>
        <v>4.1763643416559466</v>
      </c>
    </row>
    <row r="67" spans="2:10" x14ac:dyDescent="0.25">
      <c r="B67" s="98">
        <v>43681</v>
      </c>
      <c r="C67" s="7">
        <v>33</v>
      </c>
      <c r="D67" s="7">
        <v>26</v>
      </c>
      <c r="E67" s="2">
        <v>39.4</v>
      </c>
      <c r="F67" s="2">
        <f t="shared" ref="F67:F130" si="8">0.5*(C67+D67)</f>
        <v>29.5</v>
      </c>
      <c r="G67" s="2">
        <f t="shared" ref="G67:G130" si="9">C67-D67</f>
        <v>7</v>
      </c>
      <c r="H67" s="2">
        <f t="shared" si="4"/>
        <v>2.6457513110645907</v>
      </c>
      <c r="I67" s="2">
        <f t="shared" si="5"/>
        <v>4.6299038797682943</v>
      </c>
      <c r="J67" s="2">
        <f t="shared" si="7"/>
        <v>4.4829103922716094</v>
      </c>
    </row>
    <row r="68" spans="2:10" x14ac:dyDescent="0.25">
      <c r="B68" s="98">
        <v>43682</v>
      </c>
      <c r="C68" s="7">
        <v>34</v>
      </c>
      <c r="D68" s="7">
        <v>28</v>
      </c>
      <c r="E68" s="2">
        <v>39.5</v>
      </c>
      <c r="F68" s="2">
        <f t="shared" si="8"/>
        <v>31</v>
      </c>
      <c r="G68" s="2">
        <f t="shared" si="9"/>
        <v>6</v>
      </c>
      <c r="H68" s="2">
        <f t="shared" si="4"/>
        <v>2.4494897427831779</v>
      </c>
      <c r="I68" s="2">
        <f t="shared" si="5"/>
        <v>4.4336166060693332</v>
      </c>
      <c r="J68" s="2">
        <f t="shared" si="7"/>
        <v>4.7850020369607051</v>
      </c>
    </row>
    <row r="69" spans="2:10" x14ac:dyDescent="0.25">
      <c r="B69" s="98">
        <v>43683</v>
      </c>
      <c r="C69" s="7">
        <v>36</v>
      </c>
      <c r="D69" s="7">
        <v>26</v>
      </c>
      <c r="E69" s="2">
        <v>39.5</v>
      </c>
      <c r="F69" s="2">
        <f t="shared" si="8"/>
        <v>31</v>
      </c>
      <c r="G69" s="2">
        <f t="shared" si="9"/>
        <v>10</v>
      </c>
      <c r="H69" s="2">
        <f t="shared" si="4"/>
        <v>3.1622776601683795</v>
      </c>
      <c r="I69" s="2">
        <f t="shared" si="5"/>
        <v>5.7237744262583936</v>
      </c>
      <c r="J69" s="2">
        <f t="shared" si="7"/>
        <v>4.773382078933178</v>
      </c>
    </row>
    <row r="70" spans="2:10" x14ac:dyDescent="0.25">
      <c r="B70" s="98">
        <v>43684</v>
      </c>
      <c r="C70" s="7">
        <v>32</v>
      </c>
      <c r="D70" s="7">
        <v>24</v>
      </c>
      <c r="E70" s="2">
        <v>39.6</v>
      </c>
      <c r="F70" s="2">
        <f t="shared" si="8"/>
        <v>28</v>
      </c>
      <c r="G70" s="2">
        <f t="shared" si="9"/>
        <v>8</v>
      </c>
      <c r="H70" s="2">
        <f t="shared" si="4"/>
        <v>2.8284271247461903</v>
      </c>
      <c r="I70" s="2">
        <f t="shared" si="5"/>
        <v>4.8169401434454802</v>
      </c>
      <c r="J70" s="2">
        <f t="shared" si="7"/>
        <v>4.6526281154547098</v>
      </c>
    </row>
    <row r="71" spans="2:10" x14ac:dyDescent="0.25">
      <c r="B71" s="98">
        <v>43685</v>
      </c>
      <c r="C71" s="7">
        <v>32</v>
      </c>
      <c r="D71" s="7">
        <v>26</v>
      </c>
      <c r="E71" s="2">
        <v>39.6</v>
      </c>
      <c r="F71" s="2">
        <f t="shared" si="8"/>
        <v>29</v>
      </c>
      <c r="G71" s="2">
        <f t="shared" si="9"/>
        <v>6</v>
      </c>
      <c r="H71" s="2">
        <f t="shared" ref="H71:H134" si="10">SQRT(G71)</f>
        <v>2.4494897427831779</v>
      </c>
      <c r="I71" s="2">
        <f t="shared" ref="I71:I134" si="11">0.000939*(F71+17.8)*H71*E71</f>
        <v>4.2626753391243897</v>
      </c>
      <c r="J71" s="2">
        <f t="shared" si="7"/>
        <v>4.6792103630199824</v>
      </c>
    </row>
    <row r="72" spans="2:10" x14ac:dyDescent="0.25">
      <c r="B72" s="98">
        <v>43686</v>
      </c>
      <c r="C72" s="7">
        <v>33</v>
      </c>
      <c r="D72" s="7">
        <v>28</v>
      </c>
      <c r="E72" s="2">
        <v>39.700000000000003</v>
      </c>
      <c r="F72" s="2">
        <f t="shared" si="8"/>
        <v>30.5</v>
      </c>
      <c r="G72" s="2">
        <f t="shared" si="9"/>
        <v>5</v>
      </c>
      <c r="H72" s="2">
        <f t="shared" si="10"/>
        <v>2.2360679774997898</v>
      </c>
      <c r="I72" s="2">
        <f t="shared" si="11"/>
        <v>4.0261340623759487</v>
      </c>
      <c r="J72" s="2">
        <f t="shared" si="7"/>
        <v>4.372987714145915</v>
      </c>
    </row>
    <row r="73" spans="2:10" x14ac:dyDescent="0.25">
      <c r="B73" s="98">
        <v>43687</v>
      </c>
      <c r="C73" s="7">
        <v>32</v>
      </c>
      <c r="D73" s="7">
        <v>25</v>
      </c>
      <c r="E73" s="2">
        <v>39.700000000000003</v>
      </c>
      <c r="F73" s="2">
        <f t="shared" si="8"/>
        <v>28.5</v>
      </c>
      <c r="G73" s="2">
        <f t="shared" si="9"/>
        <v>7</v>
      </c>
      <c r="H73" s="2">
        <f t="shared" si="10"/>
        <v>2.6457513110645907</v>
      </c>
      <c r="I73" s="2">
        <f t="shared" si="11"/>
        <v>4.5665278438956971</v>
      </c>
      <c r="J73" s="2">
        <f t="shared" ref="J73:J136" si="12">0.2*(I71+I72+I73+I74+I75)</f>
        <v>4.0942583894568179</v>
      </c>
    </row>
    <row r="74" spans="2:10" x14ac:dyDescent="0.25">
      <c r="B74" s="98">
        <v>43688</v>
      </c>
      <c r="C74" s="7">
        <v>31</v>
      </c>
      <c r="D74" s="7">
        <v>25</v>
      </c>
      <c r="E74" s="2">
        <v>39.799999999999997</v>
      </c>
      <c r="F74" s="2">
        <f t="shared" si="8"/>
        <v>28</v>
      </c>
      <c r="G74" s="2">
        <f t="shared" si="9"/>
        <v>6</v>
      </c>
      <c r="H74" s="2">
        <f t="shared" si="10"/>
        <v>2.4494897427831779</v>
      </c>
      <c r="I74" s="2">
        <f t="shared" si="11"/>
        <v>4.1926611818880595</v>
      </c>
      <c r="J74" s="2">
        <f t="shared" si="12"/>
        <v>4.1969771802336382</v>
      </c>
    </row>
    <row r="75" spans="2:10" x14ac:dyDescent="0.25">
      <c r="B75" s="98">
        <v>43689</v>
      </c>
      <c r="C75" s="7">
        <v>30</v>
      </c>
      <c r="D75" s="7">
        <v>26</v>
      </c>
      <c r="E75" s="2">
        <v>39.799999999999997</v>
      </c>
      <c r="F75" s="2">
        <f t="shared" si="8"/>
        <v>28</v>
      </c>
      <c r="G75" s="2">
        <f t="shared" si="9"/>
        <v>4</v>
      </c>
      <c r="H75" s="2">
        <f t="shared" si="10"/>
        <v>2</v>
      </c>
      <c r="I75" s="2">
        <f t="shared" si="11"/>
        <v>3.4232935199999992</v>
      </c>
      <c r="J75" s="2">
        <f t="shared" si="12"/>
        <v>4.3294821687876617</v>
      </c>
    </row>
    <row r="76" spans="2:10" x14ac:dyDescent="0.25">
      <c r="B76" s="98">
        <v>43690</v>
      </c>
      <c r="C76" s="7">
        <v>32.5</v>
      </c>
      <c r="D76" s="7">
        <v>25</v>
      </c>
      <c r="E76" s="272">
        <v>39.9</v>
      </c>
      <c r="F76" s="2">
        <f t="shared" si="8"/>
        <v>28.75</v>
      </c>
      <c r="G76" s="2">
        <f t="shared" si="9"/>
        <v>7.5</v>
      </c>
      <c r="H76" s="2">
        <f t="shared" si="10"/>
        <v>2.7386127875258306</v>
      </c>
      <c r="I76" s="2">
        <f t="shared" si="11"/>
        <v>4.776269293008486</v>
      </c>
      <c r="J76" s="2">
        <f t="shared" si="12"/>
        <v>4.1751939228618751</v>
      </c>
    </row>
    <row r="77" spans="2:10" x14ac:dyDescent="0.25">
      <c r="B77" s="98">
        <v>43691</v>
      </c>
      <c r="C77" s="7">
        <v>33</v>
      </c>
      <c r="D77" s="7">
        <v>26</v>
      </c>
      <c r="E77" s="2">
        <v>39.9</v>
      </c>
      <c r="F77" s="2">
        <f t="shared" si="8"/>
        <v>29.5</v>
      </c>
      <c r="G77" s="2">
        <f t="shared" si="9"/>
        <v>7</v>
      </c>
      <c r="H77" s="2">
        <f t="shared" si="10"/>
        <v>2.6457513110645907</v>
      </c>
      <c r="I77" s="2">
        <f t="shared" si="11"/>
        <v>4.6886590051460644</v>
      </c>
      <c r="J77" s="2">
        <f t="shared" si="12"/>
        <v>4.2347430942352844</v>
      </c>
    </row>
    <row r="78" spans="2:10" x14ac:dyDescent="0.25">
      <c r="B78" s="98">
        <v>43692</v>
      </c>
      <c r="C78" s="7">
        <v>30</v>
      </c>
      <c r="D78" s="7">
        <v>25</v>
      </c>
      <c r="E78" s="2">
        <v>39.9</v>
      </c>
      <c r="F78" s="2">
        <f t="shared" si="8"/>
        <v>27.5</v>
      </c>
      <c r="G78" s="2">
        <f t="shared" si="9"/>
        <v>5</v>
      </c>
      <c r="H78" s="2">
        <f t="shared" si="10"/>
        <v>2.2360679774997898</v>
      </c>
      <c r="I78" s="2">
        <f t="shared" si="11"/>
        <v>3.7950866142667605</v>
      </c>
      <c r="J78" s="2">
        <f t="shared" si="12"/>
        <v>4.3007240384434553</v>
      </c>
    </row>
    <row r="79" spans="2:10" x14ac:dyDescent="0.25">
      <c r="B79" s="98">
        <v>43693</v>
      </c>
      <c r="C79" s="7">
        <v>31</v>
      </c>
      <c r="D79" s="7">
        <v>24</v>
      </c>
      <c r="E79" s="2">
        <v>39.9</v>
      </c>
      <c r="F79" s="2">
        <f t="shared" si="8"/>
        <v>27.5</v>
      </c>
      <c r="G79" s="2">
        <f t="shared" si="9"/>
        <v>7</v>
      </c>
      <c r="H79" s="2">
        <f t="shared" si="10"/>
        <v>2.6457513110645907</v>
      </c>
      <c r="I79" s="2">
        <f t="shared" si="11"/>
        <v>4.4904070387551105</v>
      </c>
      <c r="J79" s="2">
        <f t="shared" si="12"/>
        <v>4.2802030103317126</v>
      </c>
    </row>
    <row r="80" spans="2:10" x14ac:dyDescent="0.25">
      <c r="B80" s="98">
        <v>43694</v>
      </c>
      <c r="C80" s="7">
        <v>29.5</v>
      </c>
      <c r="D80" s="7">
        <v>24.5</v>
      </c>
      <c r="E80" s="2">
        <v>39.9</v>
      </c>
      <c r="F80" s="2">
        <f t="shared" si="8"/>
        <v>27</v>
      </c>
      <c r="G80" s="2">
        <f t="shared" si="9"/>
        <v>5</v>
      </c>
      <c r="H80" s="2">
        <f t="shared" si="10"/>
        <v>2.2360679774997898</v>
      </c>
      <c r="I80" s="2">
        <f t="shared" si="11"/>
        <v>3.7531982410408573</v>
      </c>
      <c r="J80" s="2">
        <f t="shared" si="12"/>
        <v>4.2428034476493881</v>
      </c>
    </row>
    <row r="81" spans="2:10" x14ac:dyDescent="0.25">
      <c r="B81" s="98">
        <v>43695</v>
      </c>
      <c r="C81" s="7">
        <v>31.5</v>
      </c>
      <c r="D81" s="7">
        <v>24</v>
      </c>
      <c r="E81" s="2">
        <v>39.9</v>
      </c>
      <c r="F81" s="2">
        <f t="shared" si="8"/>
        <v>27.75</v>
      </c>
      <c r="G81" s="2">
        <f t="shared" si="9"/>
        <v>7.5</v>
      </c>
      <c r="H81" s="2">
        <f t="shared" si="10"/>
        <v>2.7386127875258306</v>
      </c>
      <c r="I81" s="2">
        <f t="shared" si="11"/>
        <v>4.6736641524497653</v>
      </c>
      <c r="J81" s="2">
        <f t="shared" si="12"/>
        <v>4.5032802498041988</v>
      </c>
    </row>
    <row r="82" spans="2:10" x14ac:dyDescent="0.25">
      <c r="B82" s="98">
        <v>43696</v>
      </c>
      <c r="C82" s="7">
        <v>31</v>
      </c>
      <c r="D82" s="7">
        <v>24</v>
      </c>
      <c r="E82" s="2">
        <v>40</v>
      </c>
      <c r="F82" s="2">
        <f t="shared" si="8"/>
        <v>27.5</v>
      </c>
      <c r="G82" s="2">
        <f t="shared" si="9"/>
        <v>7</v>
      </c>
      <c r="H82" s="2">
        <f t="shared" si="10"/>
        <v>2.6457513110645907</v>
      </c>
      <c r="I82" s="2">
        <f t="shared" si="11"/>
        <v>4.5016611917344465</v>
      </c>
      <c r="J82" s="2">
        <f t="shared" si="12"/>
        <v>4.5452808480975007</v>
      </c>
    </row>
    <row r="83" spans="2:10" x14ac:dyDescent="0.25">
      <c r="B83" s="98">
        <v>43697</v>
      </c>
      <c r="C83" s="7">
        <v>33</v>
      </c>
      <c r="D83" s="7">
        <v>24.5</v>
      </c>
      <c r="E83" s="2">
        <v>40</v>
      </c>
      <c r="F83" s="2">
        <f t="shared" si="8"/>
        <v>28.75</v>
      </c>
      <c r="G83" s="2">
        <f t="shared" si="9"/>
        <v>8.5</v>
      </c>
      <c r="H83" s="2">
        <f t="shared" si="10"/>
        <v>2.9154759474226504</v>
      </c>
      <c r="I83" s="2">
        <f t="shared" si="11"/>
        <v>5.0974706250408151</v>
      </c>
      <c r="J83" s="2">
        <f t="shared" si="12"/>
        <v>4.8605939998893293</v>
      </c>
    </row>
    <row r="84" spans="2:10" x14ac:dyDescent="0.25">
      <c r="B84" s="98">
        <v>43698</v>
      </c>
      <c r="C84" s="7">
        <v>33</v>
      </c>
      <c r="D84" s="7">
        <v>26</v>
      </c>
      <c r="E84" s="2">
        <v>40</v>
      </c>
      <c r="F84" s="2">
        <f t="shared" si="8"/>
        <v>29.5</v>
      </c>
      <c r="G84" s="2">
        <f t="shared" si="9"/>
        <v>7</v>
      </c>
      <c r="H84" s="2">
        <f t="shared" si="10"/>
        <v>2.6457513110645907</v>
      </c>
      <c r="I84" s="2">
        <f t="shared" si="11"/>
        <v>4.7004100302216187</v>
      </c>
      <c r="J84" s="2">
        <f t="shared" si="12"/>
        <v>4.8937953775773906</v>
      </c>
    </row>
    <row r="85" spans="2:10" x14ac:dyDescent="0.25">
      <c r="B85" s="98">
        <v>43699</v>
      </c>
      <c r="C85" s="7">
        <v>34</v>
      </c>
      <c r="D85" s="7">
        <v>25</v>
      </c>
      <c r="E85" s="2">
        <v>40</v>
      </c>
      <c r="F85" s="2">
        <f t="shared" si="8"/>
        <v>29.5</v>
      </c>
      <c r="G85" s="2">
        <f t="shared" si="9"/>
        <v>9</v>
      </c>
      <c r="H85" s="2">
        <f t="shared" si="10"/>
        <v>3</v>
      </c>
      <c r="I85" s="2">
        <f t="shared" si="11"/>
        <v>5.3297639999999991</v>
      </c>
      <c r="J85" s="2">
        <f t="shared" si="12"/>
        <v>4.9041368065152424</v>
      </c>
    </row>
    <row r="86" spans="2:10" x14ac:dyDescent="0.25">
      <c r="B86" s="98">
        <v>43700</v>
      </c>
      <c r="C86" s="7">
        <v>33</v>
      </c>
      <c r="D86" s="7">
        <v>25.5</v>
      </c>
      <c r="E86" s="2">
        <v>40</v>
      </c>
      <c r="F86" s="2">
        <f t="shared" si="8"/>
        <v>29.25</v>
      </c>
      <c r="G86" s="2">
        <f t="shared" si="9"/>
        <v>7.5</v>
      </c>
      <c r="H86" s="2">
        <f t="shared" si="10"/>
        <v>2.7386127875258306</v>
      </c>
      <c r="I86" s="2">
        <f t="shared" si="11"/>
        <v>4.8396710408900727</v>
      </c>
      <c r="J86" s="2">
        <f t="shared" si="12"/>
        <v>4.8969632757175026</v>
      </c>
    </row>
    <row r="87" spans="2:10" x14ac:dyDescent="0.25">
      <c r="B87" s="98">
        <v>43701</v>
      </c>
      <c r="C87" s="7">
        <v>33</v>
      </c>
      <c r="D87" s="7">
        <v>26.5</v>
      </c>
      <c r="E87" s="2">
        <v>40</v>
      </c>
      <c r="F87" s="2">
        <f t="shared" si="8"/>
        <v>29.75</v>
      </c>
      <c r="G87" s="2">
        <f t="shared" si="9"/>
        <v>6.5</v>
      </c>
      <c r="H87" s="2">
        <f t="shared" si="10"/>
        <v>2.5495097567963922</v>
      </c>
      <c r="I87" s="2">
        <f t="shared" si="11"/>
        <v>4.5533683364237065</v>
      </c>
      <c r="J87" s="2">
        <f t="shared" si="12"/>
        <v>4.8969632757175026</v>
      </c>
    </row>
    <row r="88" spans="2:10" x14ac:dyDescent="0.25">
      <c r="B88" s="98">
        <v>43702</v>
      </c>
      <c r="C88" s="7">
        <v>33.6</v>
      </c>
      <c r="D88" s="7">
        <v>25.5</v>
      </c>
      <c r="E88" s="2">
        <v>40</v>
      </c>
      <c r="F88" s="2">
        <f t="shared" si="8"/>
        <v>29.55</v>
      </c>
      <c r="G88" s="2">
        <f t="shared" si="9"/>
        <v>8.1000000000000014</v>
      </c>
      <c r="H88" s="2">
        <f t="shared" si="10"/>
        <v>2.8460498941515415</v>
      </c>
      <c r="I88" s="2">
        <f t="shared" si="11"/>
        <v>5.0616029710521149</v>
      </c>
      <c r="J88" s="2">
        <f t="shared" si="12"/>
        <v>5.0592946071773861</v>
      </c>
    </row>
    <row r="89" spans="2:10" x14ac:dyDescent="0.25">
      <c r="B89" s="98">
        <v>43703</v>
      </c>
      <c r="C89" s="7">
        <v>33</v>
      </c>
      <c r="D89" s="7">
        <v>26</v>
      </c>
      <c r="E89" s="2">
        <v>40</v>
      </c>
      <c r="F89" s="2">
        <f t="shared" si="8"/>
        <v>29.5</v>
      </c>
      <c r="G89" s="2">
        <f t="shared" si="9"/>
        <v>7</v>
      </c>
      <c r="H89" s="2">
        <f t="shared" si="10"/>
        <v>2.6457513110645907</v>
      </c>
      <c r="I89" s="2">
        <f t="shared" si="11"/>
        <v>4.7004100302216187</v>
      </c>
      <c r="J89" s="2">
        <f t="shared" si="12"/>
        <v>5.1798491989993707</v>
      </c>
    </row>
    <row r="90" spans="2:10" x14ac:dyDescent="0.25">
      <c r="B90" s="98">
        <v>43704</v>
      </c>
      <c r="C90" s="7">
        <v>37</v>
      </c>
      <c r="D90" s="7">
        <v>26</v>
      </c>
      <c r="E90" s="2">
        <v>40</v>
      </c>
      <c r="F90" s="2">
        <f t="shared" si="8"/>
        <v>31.5</v>
      </c>
      <c r="G90" s="2">
        <f t="shared" si="9"/>
        <v>11</v>
      </c>
      <c r="H90" s="2">
        <f t="shared" si="10"/>
        <v>3.3166247903553998</v>
      </c>
      <c r="I90" s="2">
        <f t="shared" si="11"/>
        <v>6.1414206572994159</v>
      </c>
      <c r="J90" s="2">
        <f t="shared" si="12"/>
        <v>5.2092575377589547</v>
      </c>
    </row>
    <row r="91" spans="2:10" x14ac:dyDescent="0.25">
      <c r="B91" s="98">
        <v>43705</v>
      </c>
      <c r="C91" s="7">
        <v>35</v>
      </c>
      <c r="D91" s="7">
        <v>26</v>
      </c>
      <c r="E91" s="2">
        <v>40</v>
      </c>
      <c r="F91" s="2">
        <f t="shared" si="8"/>
        <v>30.5</v>
      </c>
      <c r="G91" s="2">
        <f t="shared" si="9"/>
        <v>9</v>
      </c>
      <c r="H91" s="2">
        <f t="shared" si="10"/>
        <v>3</v>
      </c>
      <c r="I91" s="2">
        <f t="shared" si="11"/>
        <v>5.4424440000000001</v>
      </c>
      <c r="J91" s="2">
        <f t="shared" si="12"/>
        <v>5.1854436109864395</v>
      </c>
    </row>
    <row r="92" spans="2:10" x14ac:dyDescent="0.25">
      <c r="B92" s="98">
        <v>43706</v>
      </c>
      <c r="C92" s="7">
        <v>33</v>
      </c>
      <c r="D92" s="7">
        <v>26</v>
      </c>
      <c r="E92" s="2">
        <v>40</v>
      </c>
      <c r="F92" s="2">
        <f t="shared" si="8"/>
        <v>29.5</v>
      </c>
      <c r="G92" s="2">
        <f t="shared" si="9"/>
        <v>7</v>
      </c>
      <c r="H92" s="2">
        <f t="shared" si="10"/>
        <v>2.6457513110645907</v>
      </c>
      <c r="I92" s="2">
        <f t="shared" si="11"/>
        <v>4.7004100302216187</v>
      </c>
      <c r="J92" s="2">
        <f t="shared" si="12"/>
        <v>5.2397279704012867</v>
      </c>
    </row>
    <row r="93" spans="2:10" x14ac:dyDescent="0.25">
      <c r="B93" s="98">
        <v>43707</v>
      </c>
      <c r="C93" s="7">
        <v>34</v>
      </c>
      <c r="D93" s="7">
        <v>26.5</v>
      </c>
      <c r="E93" s="2">
        <v>40</v>
      </c>
      <c r="F93" s="2">
        <f t="shared" si="8"/>
        <v>30.25</v>
      </c>
      <c r="G93" s="2">
        <f t="shared" si="9"/>
        <v>7.5</v>
      </c>
      <c r="H93" s="2">
        <f t="shared" si="10"/>
        <v>2.7386127875258306</v>
      </c>
      <c r="I93" s="2">
        <f t="shared" si="11"/>
        <v>4.942533337189543</v>
      </c>
      <c r="J93" s="2">
        <f t="shared" si="12"/>
        <v>4.6023231581436495</v>
      </c>
    </row>
    <row r="94" spans="2:10" x14ac:dyDescent="0.25">
      <c r="B94" s="98">
        <v>43708</v>
      </c>
      <c r="C94" s="7">
        <v>33</v>
      </c>
      <c r="D94" s="7">
        <v>25</v>
      </c>
      <c r="E94" s="2">
        <v>40</v>
      </c>
      <c r="F94" s="2">
        <f t="shared" si="8"/>
        <v>29</v>
      </c>
      <c r="G94" s="2">
        <f t="shared" si="9"/>
        <v>8</v>
      </c>
      <c r="H94" s="2">
        <f t="shared" si="10"/>
        <v>2.8284271247461903</v>
      </c>
      <c r="I94" s="2">
        <f t="shared" si="11"/>
        <v>4.9718318272958513</v>
      </c>
      <c r="J94" s="2">
        <f t="shared" si="12"/>
        <v>4.2187153661436501</v>
      </c>
    </row>
    <row r="95" spans="2:10" x14ac:dyDescent="0.25">
      <c r="B95" s="98">
        <v>43709</v>
      </c>
      <c r="C95" s="7">
        <v>29</v>
      </c>
      <c r="D95" s="7">
        <v>26</v>
      </c>
      <c r="E95" s="2">
        <v>40.1</v>
      </c>
      <c r="F95" s="2">
        <f t="shared" si="8"/>
        <v>27.5</v>
      </c>
      <c r="G95" s="2">
        <f t="shared" si="9"/>
        <v>3</v>
      </c>
      <c r="H95" s="2">
        <f t="shared" si="10"/>
        <v>1.7320508075688772</v>
      </c>
      <c r="I95" s="2">
        <f t="shared" si="11"/>
        <v>2.9543965960112337</v>
      </c>
      <c r="J95" s="2">
        <f t="shared" si="12"/>
        <v>3.9701730560993265</v>
      </c>
    </row>
    <row r="96" spans="2:10" x14ac:dyDescent="0.25">
      <c r="B96" s="98">
        <v>43710</v>
      </c>
      <c r="C96" s="7">
        <v>31</v>
      </c>
      <c r="D96" s="7">
        <v>27</v>
      </c>
      <c r="E96" s="2">
        <v>40.1</v>
      </c>
      <c r="F96" s="2">
        <f t="shared" si="8"/>
        <v>29</v>
      </c>
      <c r="G96" s="2">
        <f t="shared" si="9"/>
        <v>4</v>
      </c>
      <c r="H96" s="2">
        <f t="shared" si="10"/>
        <v>2</v>
      </c>
      <c r="I96" s="2">
        <f t="shared" si="11"/>
        <v>3.52440504</v>
      </c>
      <c r="J96" s="2">
        <f t="shared" si="12"/>
        <v>3.8656112242661678</v>
      </c>
    </row>
    <row r="97" spans="2:10" x14ac:dyDescent="0.25">
      <c r="B97" s="98">
        <v>43711</v>
      </c>
      <c r="C97" s="7">
        <v>30</v>
      </c>
      <c r="D97" s="7">
        <v>26</v>
      </c>
      <c r="E97" s="2">
        <v>40.200000000000003</v>
      </c>
      <c r="F97" s="2">
        <f t="shared" si="8"/>
        <v>28</v>
      </c>
      <c r="G97" s="2">
        <f t="shared" si="9"/>
        <v>4</v>
      </c>
      <c r="H97" s="2">
        <f t="shared" si="10"/>
        <v>2</v>
      </c>
      <c r="I97" s="2">
        <f t="shared" si="11"/>
        <v>3.4576984799999999</v>
      </c>
      <c r="J97" s="2">
        <f t="shared" si="12"/>
        <v>4.0009696986126748</v>
      </c>
    </row>
    <row r="98" spans="2:10" x14ac:dyDescent="0.25">
      <c r="B98" s="98">
        <v>43712</v>
      </c>
      <c r="C98" s="7">
        <v>33</v>
      </c>
      <c r="D98" s="7">
        <v>27</v>
      </c>
      <c r="E98" s="2">
        <v>40.200000000000003</v>
      </c>
      <c r="F98" s="2">
        <f t="shared" si="8"/>
        <v>30</v>
      </c>
      <c r="G98" s="2">
        <f t="shared" si="9"/>
        <v>6</v>
      </c>
      <c r="H98" s="2">
        <f t="shared" si="10"/>
        <v>2.4494897427831779</v>
      </c>
      <c r="I98" s="2">
        <f t="shared" si="11"/>
        <v>4.4197241780237535</v>
      </c>
      <c r="J98" s="2">
        <f t="shared" si="12"/>
        <v>4.2962340827654391</v>
      </c>
    </row>
    <row r="99" spans="2:10" x14ac:dyDescent="0.25">
      <c r="B99" s="98">
        <v>43713</v>
      </c>
      <c r="C99" s="7">
        <v>35.5</v>
      </c>
      <c r="D99" s="7">
        <v>26</v>
      </c>
      <c r="E99" s="2">
        <v>40.200000000000003</v>
      </c>
      <c r="F99" s="2">
        <f t="shared" si="8"/>
        <v>30.75</v>
      </c>
      <c r="G99" s="2">
        <f t="shared" si="9"/>
        <v>9.5</v>
      </c>
      <c r="H99" s="2">
        <f t="shared" si="10"/>
        <v>3.082207001484488</v>
      </c>
      <c r="I99" s="2">
        <f t="shared" si="11"/>
        <v>5.6486241990283856</v>
      </c>
      <c r="J99" s="2">
        <f t="shared" si="12"/>
        <v>4.8288493372112713</v>
      </c>
    </row>
    <row r="100" spans="2:10" x14ac:dyDescent="0.25">
      <c r="B100" s="98">
        <v>43714</v>
      </c>
      <c r="C100" s="7">
        <v>33</v>
      </c>
      <c r="D100" s="7">
        <v>27</v>
      </c>
      <c r="E100" s="2">
        <v>40.299999999999997</v>
      </c>
      <c r="F100" s="2">
        <f t="shared" si="8"/>
        <v>30</v>
      </c>
      <c r="G100" s="2">
        <f t="shared" si="9"/>
        <v>6</v>
      </c>
      <c r="H100" s="2">
        <f t="shared" si="10"/>
        <v>2.4494897427831779</v>
      </c>
      <c r="I100" s="2">
        <f t="shared" si="11"/>
        <v>4.4307185167750562</v>
      </c>
      <c r="J100" s="2">
        <f t="shared" si="12"/>
        <v>5.0070676396992786</v>
      </c>
    </row>
    <row r="101" spans="2:10" x14ac:dyDescent="0.25">
      <c r="B101" s="98">
        <v>43715</v>
      </c>
      <c r="C101" s="7">
        <v>37</v>
      </c>
      <c r="D101" s="7">
        <v>26</v>
      </c>
      <c r="E101" s="2">
        <v>40.299999999999997</v>
      </c>
      <c r="F101" s="2">
        <f t="shared" si="8"/>
        <v>31.5</v>
      </c>
      <c r="G101" s="2">
        <f t="shared" si="9"/>
        <v>11</v>
      </c>
      <c r="H101" s="2">
        <f t="shared" si="10"/>
        <v>3.3166247903553998</v>
      </c>
      <c r="I101" s="2">
        <f t="shared" si="11"/>
        <v>6.1874813122291608</v>
      </c>
      <c r="J101" s="2">
        <f t="shared" si="12"/>
        <v>5.0114653751997986</v>
      </c>
    </row>
    <row r="102" spans="2:10" x14ac:dyDescent="0.25">
      <c r="B102" s="98">
        <v>43716</v>
      </c>
      <c r="C102" s="7">
        <v>32</v>
      </c>
      <c r="D102" s="7">
        <v>26</v>
      </c>
      <c r="E102" s="2">
        <v>40.4</v>
      </c>
      <c r="F102" s="2">
        <f t="shared" si="8"/>
        <v>29</v>
      </c>
      <c r="G102" s="2">
        <f t="shared" si="9"/>
        <v>6</v>
      </c>
      <c r="H102" s="2">
        <f t="shared" si="10"/>
        <v>2.4494897427831779</v>
      </c>
      <c r="I102" s="2">
        <f t="shared" si="11"/>
        <v>4.3487899924400342</v>
      </c>
      <c r="J102" s="2">
        <f t="shared" si="12"/>
        <v>5.0066531453941217</v>
      </c>
    </row>
    <row r="103" spans="2:10" x14ac:dyDescent="0.25">
      <c r="B103" s="98">
        <v>43717</v>
      </c>
      <c r="C103" s="7">
        <v>33</v>
      </c>
      <c r="D103" s="7">
        <v>27</v>
      </c>
      <c r="E103" s="2">
        <v>40.4</v>
      </c>
      <c r="F103" s="2">
        <f t="shared" si="8"/>
        <v>30</v>
      </c>
      <c r="G103" s="2">
        <f t="shared" si="9"/>
        <v>6</v>
      </c>
      <c r="H103" s="2">
        <f t="shared" si="10"/>
        <v>2.4494897427831779</v>
      </c>
      <c r="I103" s="2">
        <f t="shared" si="11"/>
        <v>4.441712855526359</v>
      </c>
      <c r="J103" s="2">
        <f t="shared" si="12"/>
        <v>5.2303591083896324</v>
      </c>
    </row>
    <row r="104" spans="2:10" x14ac:dyDescent="0.25">
      <c r="B104" s="98">
        <v>43718</v>
      </c>
      <c r="C104" s="7">
        <v>36</v>
      </c>
      <c r="D104" s="7">
        <v>27</v>
      </c>
      <c r="E104" s="2">
        <v>40.5</v>
      </c>
      <c r="F104" s="2">
        <f t="shared" si="8"/>
        <v>31.5</v>
      </c>
      <c r="G104" s="2">
        <f t="shared" si="9"/>
        <v>9</v>
      </c>
      <c r="H104" s="2">
        <f t="shared" si="10"/>
        <v>3</v>
      </c>
      <c r="I104" s="2">
        <f t="shared" si="11"/>
        <v>5.624563049999999</v>
      </c>
      <c r="J104" s="2">
        <f t="shared" si="12"/>
        <v>5.0668422620733873</v>
      </c>
    </row>
    <row r="105" spans="2:10" x14ac:dyDescent="0.25">
      <c r="B105" s="98">
        <v>43719</v>
      </c>
      <c r="C105" s="7">
        <v>36.5</v>
      </c>
      <c r="D105" s="7">
        <v>28</v>
      </c>
      <c r="E105" s="2">
        <v>40.5</v>
      </c>
      <c r="F105" s="2">
        <f t="shared" si="8"/>
        <v>32.25</v>
      </c>
      <c r="G105" s="2">
        <f t="shared" si="9"/>
        <v>8.5</v>
      </c>
      <c r="H105" s="2">
        <f t="shared" si="10"/>
        <v>2.9154759474226504</v>
      </c>
      <c r="I105" s="2">
        <f t="shared" si="11"/>
        <v>5.5492483317526089</v>
      </c>
      <c r="J105" s="2">
        <f t="shared" si="12"/>
        <v>5.3019003955853803</v>
      </c>
    </row>
    <row r="106" spans="2:10" x14ac:dyDescent="0.25">
      <c r="B106" s="98">
        <v>43720</v>
      </c>
      <c r="C106" s="7">
        <v>36</v>
      </c>
      <c r="D106" s="7">
        <v>28</v>
      </c>
      <c r="E106" s="2">
        <v>40.6</v>
      </c>
      <c r="F106" s="2">
        <f t="shared" si="8"/>
        <v>32</v>
      </c>
      <c r="G106" s="2">
        <f t="shared" si="9"/>
        <v>8</v>
      </c>
      <c r="H106" s="2">
        <f t="shared" si="10"/>
        <v>2.8284271247461903</v>
      </c>
      <c r="I106" s="2">
        <f t="shared" si="11"/>
        <v>5.3698970806479354</v>
      </c>
      <c r="J106" s="2">
        <f t="shared" si="12"/>
        <v>5.2199898462902183</v>
      </c>
    </row>
    <row r="107" spans="2:10" x14ac:dyDescent="0.25">
      <c r="B107" s="98">
        <v>43721</v>
      </c>
      <c r="C107" s="7">
        <v>35</v>
      </c>
      <c r="D107" s="7">
        <v>26</v>
      </c>
      <c r="E107" s="2">
        <v>40.6</v>
      </c>
      <c r="F107" s="2">
        <f t="shared" si="8"/>
        <v>30.5</v>
      </c>
      <c r="G107" s="2">
        <f t="shared" si="9"/>
        <v>9</v>
      </c>
      <c r="H107" s="2">
        <f t="shared" si="10"/>
        <v>3</v>
      </c>
      <c r="I107" s="2">
        <f t="shared" si="11"/>
        <v>5.5240806600000001</v>
      </c>
      <c r="J107" s="2">
        <f t="shared" si="12"/>
        <v>5.1474908006902966</v>
      </c>
    </row>
    <row r="108" spans="2:10" x14ac:dyDescent="0.25">
      <c r="B108" s="98">
        <v>43722</v>
      </c>
      <c r="C108" s="7">
        <v>32</v>
      </c>
      <c r="D108" s="7">
        <v>27</v>
      </c>
      <c r="E108" s="272">
        <v>40.6</v>
      </c>
      <c r="F108" s="2">
        <f t="shared" si="8"/>
        <v>29.5</v>
      </c>
      <c r="G108" s="2">
        <f t="shared" si="9"/>
        <v>5</v>
      </c>
      <c r="H108" s="2">
        <f t="shared" si="10"/>
        <v>2.2360679774997898</v>
      </c>
      <c r="I108" s="2">
        <f t="shared" si="11"/>
        <v>4.0321601090505519</v>
      </c>
      <c r="J108" s="2">
        <f t="shared" si="12"/>
        <v>4.9716513633683155</v>
      </c>
    </row>
    <row r="109" spans="2:10" x14ac:dyDescent="0.25">
      <c r="B109" s="98">
        <v>43723</v>
      </c>
      <c r="C109" s="7">
        <v>35</v>
      </c>
      <c r="D109" s="7">
        <v>27</v>
      </c>
      <c r="E109" s="2">
        <v>40.6</v>
      </c>
      <c r="F109" s="2">
        <f t="shared" si="8"/>
        <v>31</v>
      </c>
      <c r="G109" s="2">
        <f t="shared" si="9"/>
        <v>8</v>
      </c>
      <c r="H109" s="2">
        <f t="shared" si="10"/>
        <v>2.8284271247461903</v>
      </c>
      <c r="I109" s="2">
        <f t="shared" si="11"/>
        <v>5.262067822000386</v>
      </c>
      <c r="J109" s="2">
        <f t="shared" si="12"/>
        <v>4.9285196599092957</v>
      </c>
    </row>
    <row r="110" spans="2:10" x14ac:dyDescent="0.25">
      <c r="B110" s="98">
        <v>43724</v>
      </c>
      <c r="C110" s="7">
        <v>32</v>
      </c>
      <c r="D110" s="7">
        <v>25</v>
      </c>
      <c r="E110" s="2">
        <v>40.6</v>
      </c>
      <c r="F110" s="2">
        <f t="shared" si="8"/>
        <v>28.5</v>
      </c>
      <c r="G110" s="2">
        <f t="shared" si="9"/>
        <v>7</v>
      </c>
      <c r="H110" s="2">
        <f t="shared" si="10"/>
        <v>2.6457513110645907</v>
      </c>
      <c r="I110" s="2">
        <f t="shared" si="11"/>
        <v>4.6700511451427023</v>
      </c>
      <c r="J110" s="2">
        <f t="shared" si="12"/>
        <v>4.8918344215127725</v>
      </c>
    </row>
    <row r="111" spans="2:10" x14ac:dyDescent="0.25">
      <c r="B111" s="98">
        <v>43725</v>
      </c>
      <c r="C111" s="7">
        <v>34</v>
      </c>
      <c r="D111" s="7">
        <v>26</v>
      </c>
      <c r="E111" s="2">
        <v>40.6</v>
      </c>
      <c r="F111" s="2">
        <f t="shared" si="8"/>
        <v>30</v>
      </c>
      <c r="G111" s="2">
        <f t="shared" si="9"/>
        <v>8</v>
      </c>
      <c r="H111" s="2">
        <f t="shared" si="10"/>
        <v>2.8284271247461903</v>
      </c>
      <c r="I111" s="2">
        <f t="shared" si="11"/>
        <v>5.1542385633528376</v>
      </c>
      <c r="J111" s="2">
        <f t="shared" si="12"/>
        <v>5.0260935287057631</v>
      </c>
    </row>
    <row r="112" spans="2:10" x14ac:dyDescent="0.25">
      <c r="B112" s="98">
        <v>43726</v>
      </c>
      <c r="C112" s="7">
        <v>34.5</v>
      </c>
      <c r="D112" s="7">
        <v>26</v>
      </c>
      <c r="E112" s="2">
        <v>40.6</v>
      </c>
      <c r="F112" s="2">
        <f t="shared" si="8"/>
        <v>30.25</v>
      </c>
      <c r="G112" s="2">
        <f t="shared" si="9"/>
        <v>8.5</v>
      </c>
      <c r="H112" s="2">
        <f t="shared" si="10"/>
        <v>2.9154759474226504</v>
      </c>
      <c r="I112" s="2">
        <f t="shared" si="11"/>
        <v>5.3406544680173873</v>
      </c>
      <c r="J112" s="2">
        <f t="shared" si="12"/>
        <v>5.0301394743056855</v>
      </c>
    </row>
    <row r="113" spans="2:10" x14ac:dyDescent="0.25">
      <c r="B113" s="98">
        <v>43727</v>
      </c>
      <c r="C113" s="7">
        <v>31</v>
      </c>
      <c r="D113" s="7">
        <v>23.5</v>
      </c>
      <c r="E113" s="2">
        <v>40.6</v>
      </c>
      <c r="F113" s="2">
        <f t="shared" si="8"/>
        <v>27.25</v>
      </c>
      <c r="G113" s="2">
        <f t="shared" si="9"/>
        <v>7.5</v>
      </c>
      <c r="H113" s="2">
        <f t="shared" si="10"/>
        <v>2.7386127875258306</v>
      </c>
      <c r="I113" s="2">
        <f t="shared" si="11"/>
        <v>4.7034556450154987</v>
      </c>
      <c r="J113" s="2">
        <f t="shared" si="12"/>
        <v>5.1172796375936587</v>
      </c>
    </row>
    <row r="114" spans="2:10" x14ac:dyDescent="0.25">
      <c r="B114" s="98">
        <v>43728</v>
      </c>
      <c r="C114" s="7">
        <v>33</v>
      </c>
      <c r="D114" s="7">
        <v>24</v>
      </c>
      <c r="E114" s="2">
        <v>40.5</v>
      </c>
      <c r="F114" s="2">
        <f t="shared" si="8"/>
        <v>28.5</v>
      </c>
      <c r="G114" s="2">
        <f t="shared" si="9"/>
        <v>9</v>
      </c>
      <c r="H114" s="2">
        <f t="shared" si="10"/>
        <v>3</v>
      </c>
      <c r="I114" s="2">
        <f t="shared" si="11"/>
        <v>5.2822975499999982</v>
      </c>
      <c r="J114" s="2">
        <f t="shared" si="12"/>
        <v>5.0743200894768528</v>
      </c>
    </row>
    <row r="115" spans="2:10" x14ac:dyDescent="0.25">
      <c r="B115" s="98">
        <v>43729</v>
      </c>
      <c r="C115" s="7">
        <v>32.5</v>
      </c>
      <c r="D115" s="7">
        <v>24</v>
      </c>
      <c r="E115" s="2">
        <v>40.5</v>
      </c>
      <c r="F115" s="2">
        <f t="shared" si="8"/>
        <v>28.25</v>
      </c>
      <c r="G115" s="2">
        <f t="shared" si="9"/>
        <v>8.5</v>
      </c>
      <c r="H115" s="2">
        <f t="shared" si="10"/>
        <v>2.9154759474226504</v>
      </c>
      <c r="I115" s="2">
        <f t="shared" si="11"/>
        <v>5.1057519615825706</v>
      </c>
      <c r="J115" s="2">
        <f t="shared" si="12"/>
        <v>5.1288114366902882</v>
      </c>
    </row>
    <row r="116" spans="2:10" x14ac:dyDescent="0.25">
      <c r="B116" s="98">
        <v>43730</v>
      </c>
      <c r="C116" s="7">
        <v>31</v>
      </c>
      <c r="D116" s="7">
        <v>22.5</v>
      </c>
      <c r="E116" s="2">
        <v>40.5</v>
      </c>
      <c r="F116" s="2">
        <f t="shared" si="8"/>
        <v>26.75</v>
      </c>
      <c r="G116" s="2">
        <f t="shared" si="9"/>
        <v>8.5</v>
      </c>
      <c r="H116" s="2">
        <f t="shared" si="10"/>
        <v>2.9154759474226504</v>
      </c>
      <c r="I116" s="2">
        <f t="shared" si="11"/>
        <v>4.9394408227688054</v>
      </c>
      <c r="J116" s="2">
        <f t="shared" si="12"/>
        <v>5.2217621176871889</v>
      </c>
    </row>
    <row r="117" spans="2:10" x14ac:dyDescent="0.25">
      <c r="B117" s="98">
        <v>43731</v>
      </c>
      <c r="C117" s="7">
        <v>33</v>
      </c>
      <c r="D117" s="7">
        <v>22.5</v>
      </c>
      <c r="E117" s="2">
        <v>40.5</v>
      </c>
      <c r="F117" s="2">
        <f t="shared" si="8"/>
        <v>27.75</v>
      </c>
      <c r="G117" s="2">
        <f t="shared" si="9"/>
        <v>10.5</v>
      </c>
      <c r="H117" s="2">
        <f t="shared" si="10"/>
        <v>3.2403703492039302</v>
      </c>
      <c r="I117" s="2">
        <f t="shared" si="11"/>
        <v>5.613111204084567</v>
      </c>
      <c r="J117" s="2">
        <f t="shared" si="12"/>
        <v>5.1505858188464915</v>
      </c>
    </row>
    <row r="118" spans="2:10" x14ac:dyDescent="0.25">
      <c r="B118" s="98">
        <v>43732</v>
      </c>
      <c r="C118" s="7">
        <v>32</v>
      </c>
      <c r="D118" s="7">
        <v>23</v>
      </c>
      <c r="E118" s="2">
        <v>40.5</v>
      </c>
      <c r="F118" s="2">
        <f t="shared" si="8"/>
        <v>27.5</v>
      </c>
      <c r="G118" s="2">
        <f t="shared" si="9"/>
        <v>9</v>
      </c>
      <c r="H118" s="2">
        <f t="shared" si="10"/>
        <v>3</v>
      </c>
      <c r="I118" s="2">
        <f t="shared" si="11"/>
        <v>5.1682090499999997</v>
      </c>
      <c r="J118" s="2">
        <f t="shared" si="12"/>
        <v>5.1147186376892808</v>
      </c>
    </row>
    <row r="119" spans="2:10" x14ac:dyDescent="0.25">
      <c r="B119" s="98">
        <v>43733</v>
      </c>
      <c r="C119" s="7">
        <v>32</v>
      </c>
      <c r="D119" s="7">
        <v>24</v>
      </c>
      <c r="E119" s="2">
        <v>40.5</v>
      </c>
      <c r="F119" s="2">
        <f t="shared" si="8"/>
        <v>28</v>
      </c>
      <c r="G119" s="2">
        <f t="shared" si="9"/>
        <v>8</v>
      </c>
      <c r="H119" s="2">
        <f t="shared" si="10"/>
        <v>2.8284271247461903</v>
      </c>
      <c r="I119" s="2">
        <f t="shared" si="11"/>
        <v>4.9264160557965138</v>
      </c>
      <c r="J119" s="2">
        <f t="shared" si="12"/>
        <v>5.1121136842948225</v>
      </c>
    </row>
    <row r="120" spans="2:10" x14ac:dyDescent="0.25">
      <c r="B120" s="98">
        <v>43734</v>
      </c>
      <c r="C120" s="7">
        <v>32</v>
      </c>
      <c r="D120" s="7">
        <v>24</v>
      </c>
      <c r="E120" s="2">
        <v>40.5</v>
      </c>
      <c r="F120" s="2">
        <f t="shared" si="8"/>
        <v>28</v>
      </c>
      <c r="G120" s="2">
        <f t="shared" si="9"/>
        <v>8</v>
      </c>
      <c r="H120" s="2">
        <f t="shared" si="10"/>
        <v>2.8284271247461903</v>
      </c>
      <c r="I120" s="2">
        <f t="shared" si="11"/>
        <v>4.9264160557965138</v>
      </c>
      <c r="J120" s="2">
        <f t="shared" si="12"/>
        <v>5.0433424114779086</v>
      </c>
    </row>
    <row r="121" spans="2:10" x14ac:dyDescent="0.25">
      <c r="B121" s="98">
        <v>43735</v>
      </c>
      <c r="C121" s="7">
        <v>32</v>
      </c>
      <c r="D121" s="7">
        <v>24</v>
      </c>
      <c r="E121" s="2">
        <v>40.5</v>
      </c>
      <c r="F121" s="2">
        <f t="shared" si="8"/>
        <v>28</v>
      </c>
      <c r="G121" s="2">
        <f t="shared" si="9"/>
        <v>8</v>
      </c>
      <c r="H121" s="2">
        <f t="shared" si="10"/>
        <v>2.8284271247461903</v>
      </c>
      <c r="I121" s="2">
        <f t="shared" si="11"/>
        <v>4.9264160557965138</v>
      </c>
      <c r="J121" s="2">
        <f t="shared" si="12"/>
        <v>5.0635515694779087</v>
      </c>
    </row>
    <row r="122" spans="2:10" x14ac:dyDescent="0.25">
      <c r="B122" s="98">
        <v>43736</v>
      </c>
      <c r="C122" s="7">
        <v>33</v>
      </c>
      <c r="D122" s="7">
        <v>24</v>
      </c>
      <c r="E122" s="2">
        <v>40.4</v>
      </c>
      <c r="F122" s="2">
        <f t="shared" si="8"/>
        <v>28.5</v>
      </c>
      <c r="G122" s="2">
        <f t="shared" si="9"/>
        <v>9</v>
      </c>
      <c r="H122" s="2">
        <f t="shared" si="10"/>
        <v>3</v>
      </c>
      <c r="I122" s="2">
        <f t="shared" si="11"/>
        <v>5.2692548399999986</v>
      </c>
      <c r="J122" s="2">
        <f t="shared" si="12"/>
        <v>5.1651322359886622</v>
      </c>
    </row>
    <row r="123" spans="2:10" x14ac:dyDescent="0.25">
      <c r="B123" s="98">
        <v>43737</v>
      </c>
      <c r="C123" s="7">
        <v>33</v>
      </c>
      <c r="D123" s="7">
        <v>24</v>
      </c>
      <c r="E123" s="2">
        <v>40.4</v>
      </c>
      <c r="F123" s="2">
        <f t="shared" si="8"/>
        <v>28.5</v>
      </c>
      <c r="G123" s="2">
        <f t="shared" si="9"/>
        <v>9</v>
      </c>
      <c r="H123" s="2">
        <f t="shared" si="10"/>
        <v>3</v>
      </c>
      <c r="I123" s="2">
        <f t="shared" si="11"/>
        <v>5.2692548399999986</v>
      </c>
      <c r="J123" s="2">
        <f t="shared" si="12"/>
        <v>5.1734292459397686</v>
      </c>
    </row>
    <row r="124" spans="2:10" x14ac:dyDescent="0.25">
      <c r="B124" s="98">
        <v>43738</v>
      </c>
      <c r="C124" s="7">
        <v>32.5</v>
      </c>
      <c r="D124" s="7">
        <v>22.5</v>
      </c>
      <c r="E124" s="2">
        <v>40.4</v>
      </c>
      <c r="F124" s="2">
        <f t="shared" si="8"/>
        <v>27.5</v>
      </c>
      <c r="G124" s="2">
        <f t="shared" si="9"/>
        <v>10</v>
      </c>
      <c r="H124" s="2">
        <f t="shared" si="10"/>
        <v>3.1622776601683795</v>
      </c>
      <c r="I124" s="2">
        <f t="shared" si="11"/>
        <v>5.4343193883502856</v>
      </c>
      <c r="J124" s="2">
        <f t="shared" si="12"/>
        <v>5.3079963688299303</v>
      </c>
    </row>
    <row r="125" spans="2:10" x14ac:dyDescent="0.25">
      <c r="B125" s="98">
        <v>43739</v>
      </c>
      <c r="C125" s="7">
        <v>32.5</v>
      </c>
      <c r="D125" s="7">
        <v>24.5</v>
      </c>
      <c r="E125" s="2">
        <v>40.4</v>
      </c>
      <c r="F125" s="2">
        <f t="shared" si="8"/>
        <v>28.5</v>
      </c>
      <c r="G125" s="2">
        <f t="shared" si="9"/>
        <v>8</v>
      </c>
      <c r="H125" s="2">
        <f t="shared" si="10"/>
        <v>2.8284271247461903</v>
      </c>
      <c r="I125" s="2">
        <f t="shared" si="11"/>
        <v>4.9679011055520474</v>
      </c>
      <c r="J125" s="2">
        <f t="shared" si="12"/>
        <v>5.3427206134564749</v>
      </c>
    </row>
    <row r="126" spans="2:10" x14ac:dyDescent="0.25">
      <c r="B126" s="98">
        <v>43740</v>
      </c>
      <c r="C126" s="7">
        <v>33</v>
      </c>
      <c r="D126" s="7">
        <v>22.5</v>
      </c>
      <c r="E126" s="2">
        <v>40.4</v>
      </c>
      <c r="F126" s="2">
        <f t="shared" si="8"/>
        <v>27.75</v>
      </c>
      <c r="G126" s="2">
        <f t="shared" si="9"/>
        <v>10.5</v>
      </c>
      <c r="H126" s="2">
        <f t="shared" si="10"/>
        <v>3.2403703492039302</v>
      </c>
      <c r="I126" s="2">
        <f t="shared" si="11"/>
        <v>5.5992516702473205</v>
      </c>
      <c r="J126" s="2">
        <f t="shared" si="12"/>
        <v>5.5606701263933198</v>
      </c>
    </row>
    <row r="127" spans="2:10" x14ac:dyDescent="0.25">
      <c r="B127" s="98">
        <v>43741</v>
      </c>
      <c r="C127" s="7">
        <v>33.5</v>
      </c>
      <c r="D127" s="7">
        <v>24</v>
      </c>
      <c r="E127" s="2">
        <v>40.4</v>
      </c>
      <c r="F127" s="2">
        <f t="shared" si="8"/>
        <v>28.75</v>
      </c>
      <c r="G127" s="2">
        <f t="shared" si="9"/>
        <v>9.5</v>
      </c>
      <c r="H127" s="2">
        <f t="shared" si="10"/>
        <v>3.082207001484488</v>
      </c>
      <c r="I127" s="2">
        <f t="shared" si="11"/>
        <v>5.4428760631327195</v>
      </c>
      <c r="J127" s="2">
        <f t="shared" si="12"/>
        <v>5.6483501957657056</v>
      </c>
    </row>
    <row r="128" spans="2:10" x14ac:dyDescent="0.25">
      <c r="B128" s="98">
        <v>43742</v>
      </c>
      <c r="C128" s="7">
        <v>34</v>
      </c>
      <c r="D128" s="7">
        <v>20</v>
      </c>
      <c r="E128" s="2">
        <v>40.4</v>
      </c>
      <c r="F128" s="2">
        <f t="shared" si="8"/>
        <v>27</v>
      </c>
      <c r="G128" s="2">
        <f t="shared" si="9"/>
        <v>14</v>
      </c>
      <c r="H128" s="2">
        <f t="shared" si="10"/>
        <v>3.7416573867739413</v>
      </c>
      <c r="I128" s="2">
        <f t="shared" si="11"/>
        <v>6.3590024046842268</v>
      </c>
      <c r="J128" s="2">
        <f t="shared" si="12"/>
        <v>5.811000283488851</v>
      </c>
    </row>
    <row r="129" spans="2:10" x14ac:dyDescent="0.25">
      <c r="B129" s="98">
        <v>43743</v>
      </c>
      <c r="C129" s="7">
        <v>33</v>
      </c>
      <c r="D129" s="7">
        <v>21</v>
      </c>
      <c r="E129" s="2">
        <v>40.299999999999997</v>
      </c>
      <c r="F129" s="2">
        <f t="shared" si="8"/>
        <v>27</v>
      </c>
      <c r="G129" s="2">
        <f t="shared" si="9"/>
        <v>12</v>
      </c>
      <c r="H129" s="2">
        <f t="shared" si="10"/>
        <v>3.4641016151377544</v>
      </c>
      <c r="I129" s="2">
        <f t="shared" si="11"/>
        <v>5.8727197352122129</v>
      </c>
      <c r="J129" s="2">
        <f t="shared" si="12"/>
        <v>5.7959662644570535</v>
      </c>
    </row>
    <row r="130" spans="2:10" x14ac:dyDescent="0.25">
      <c r="B130" s="98">
        <v>43744</v>
      </c>
      <c r="C130" s="7">
        <v>33</v>
      </c>
      <c r="D130" s="7">
        <v>21.5</v>
      </c>
      <c r="E130" s="2">
        <v>40.299999999999997</v>
      </c>
      <c r="F130" s="2">
        <f t="shared" si="8"/>
        <v>27.25</v>
      </c>
      <c r="G130" s="2">
        <f t="shared" si="9"/>
        <v>11.5</v>
      </c>
      <c r="H130" s="2">
        <f t="shared" si="10"/>
        <v>3.3911649915626341</v>
      </c>
      <c r="I130" s="2">
        <f t="shared" si="11"/>
        <v>5.7811515441677681</v>
      </c>
      <c r="J130" s="2">
        <f t="shared" si="12"/>
        <v>5.886086355956178</v>
      </c>
    </row>
    <row r="131" spans="2:10" x14ac:dyDescent="0.25">
      <c r="B131" s="98">
        <v>43745</v>
      </c>
      <c r="C131" s="7">
        <v>32.5</v>
      </c>
      <c r="D131" s="7">
        <v>22</v>
      </c>
      <c r="E131" s="2">
        <v>40.299999999999997</v>
      </c>
      <c r="F131" s="2">
        <f t="shared" ref="F131:F194" si="13">0.5*(C131+D131)</f>
        <v>27.25</v>
      </c>
      <c r="G131" s="2">
        <f t="shared" ref="G131:G194" si="14">C131-D131</f>
        <v>10.5</v>
      </c>
      <c r="H131" s="2">
        <f t="shared" si="10"/>
        <v>3.2403703492039302</v>
      </c>
      <c r="I131" s="2">
        <f t="shared" si="11"/>
        <v>5.5240815750883394</v>
      </c>
      <c r="J131" s="2">
        <f t="shared" si="12"/>
        <v>5.8263020644305259</v>
      </c>
    </row>
    <row r="132" spans="2:10" x14ac:dyDescent="0.25">
      <c r="B132" s="98">
        <v>43746</v>
      </c>
      <c r="C132" s="7">
        <v>32.5</v>
      </c>
      <c r="D132" s="7">
        <v>20</v>
      </c>
      <c r="E132" s="2">
        <v>40.299999999999997</v>
      </c>
      <c r="F132" s="2">
        <f t="shared" si="13"/>
        <v>26.25</v>
      </c>
      <c r="G132" s="2">
        <f t="shared" si="14"/>
        <v>12.5</v>
      </c>
      <c r="H132" s="2">
        <f t="shared" si="10"/>
        <v>3.5355339059327378</v>
      </c>
      <c r="I132" s="2">
        <f t="shared" si="11"/>
        <v>5.893476520628341</v>
      </c>
      <c r="J132" s="2">
        <f t="shared" si="12"/>
        <v>5.8920924420658949</v>
      </c>
    </row>
    <row r="133" spans="2:10" x14ac:dyDescent="0.25">
      <c r="B133" s="98">
        <v>43747</v>
      </c>
      <c r="C133" s="7">
        <v>32</v>
      </c>
      <c r="D133" s="7">
        <v>18</v>
      </c>
      <c r="E133" s="2">
        <v>40.299999999999997</v>
      </c>
      <c r="F133" s="2">
        <f t="shared" si="13"/>
        <v>25</v>
      </c>
      <c r="G133" s="2">
        <f t="shared" si="14"/>
        <v>14</v>
      </c>
      <c r="H133" s="2">
        <f t="shared" si="10"/>
        <v>3.7416573867739413</v>
      </c>
      <c r="I133" s="2">
        <f t="shared" si="11"/>
        <v>6.0600809470559707</v>
      </c>
      <c r="J133" s="2">
        <f t="shared" si="12"/>
        <v>6.052561022115821</v>
      </c>
    </row>
    <row r="134" spans="2:10" x14ac:dyDescent="0.25">
      <c r="B134" s="98">
        <v>43748</v>
      </c>
      <c r="C134" s="7">
        <v>33</v>
      </c>
      <c r="D134" s="7">
        <v>19</v>
      </c>
      <c r="E134" s="2">
        <v>40.299999999999997</v>
      </c>
      <c r="F134" s="2">
        <f t="shared" si="13"/>
        <v>26</v>
      </c>
      <c r="G134" s="2">
        <f t="shared" si="14"/>
        <v>14</v>
      </c>
      <c r="H134" s="2">
        <f t="shared" si="10"/>
        <v>3.7416573867739413</v>
      </c>
      <c r="I134" s="2">
        <f t="shared" si="11"/>
        <v>6.2016716233890543</v>
      </c>
      <c r="J134" s="2">
        <f t="shared" si="12"/>
        <v>6.1708773456388242</v>
      </c>
    </row>
    <row r="135" spans="2:10" x14ac:dyDescent="0.25">
      <c r="B135" s="98">
        <v>43749</v>
      </c>
      <c r="C135" s="7">
        <v>33</v>
      </c>
      <c r="D135" s="7">
        <v>16</v>
      </c>
      <c r="E135" s="2">
        <v>40.200000000000003</v>
      </c>
      <c r="F135" s="2">
        <f t="shared" si="13"/>
        <v>24.5</v>
      </c>
      <c r="G135" s="2">
        <f t="shared" si="14"/>
        <v>17</v>
      </c>
      <c r="H135" s="2">
        <f t="shared" ref="H135:H198" si="15">SQRT(G135)</f>
        <v>4.1231056256176606</v>
      </c>
      <c r="I135" s="2">
        <f t="shared" ref="I135:I198" si="16">0.000939*(F135+17.8)*H135*E135</f>
        <v>6.5834944444174006</v>
      </c>
      <c r="J135" s="2">
        <f t="shared" si="12"/>
        <v>6.3167232443622297</v>
      </c>
    </row>
    <row r="136" spans="2:10" x14ac:dyDescent="0.25">
      <c r="B136" s="98">
        <v>43750</v>
      </c>
      <c r="C136" s="7">
        <v>32.5</v>
      </c>
      <c r="D136" s="7">
        <v>18.5</v>
      </c>
      <c r="E136" s="2">
        <v>40.200000000000003</v>
      </c>
      <c r="F136" s="2">
        <f t="shared" si="13"/>
        <v>25.5</v>
      </c>
      <c r="G136" s="2">
        <f t="shared" si="14"/>
        <v>14</v>
      </c>
      <c r="H136" s="2">
        <f t="shared" si="15"/>
        <v>3.7416573867739413</v>
      </c>
      <c r="I136" s="2">
        <f t="shared" si="16"/>
        <v>6.1156631927033507</v>
      </c>
      <c r="J136" s="2">
        <f t="shared" si="12"/>
        <v>6.4292482578001078</v>
      </c>
    </row>
    <row r="137" spans="2:10" x14ac:dyDescent="0.25">
      <c r="B137" s="98">
        <v>43751</v>
      </c>
      <c r="C137" s="7">
        <v>35</v>
      </c>
      <c r="D137" s="7">
        <v>20</v>
      </c>
      <c r="E137" s="272">
        <v>40.200000000000003</v>
      </c>
      <c r="F137" s="2">
        <f t="shared" si="13"/>
        <v>27.5</v>
      </c>
      <c r="G137" s="2">
        <f t="shared" si="14"/>
        <v>15</v>
      </c>
      <c r="H137" s="2">
        <f t="shared" si="15"/>
        <v>3.872983346207417</v>
      </c>
      <c r="I137" s="2">
        <f t="shared" si="16"/>
        <v>6.6227060142453658</v>
      </c>
      <c r="J137" s="2">
        <f t="shared" ref="J137:J200" si="17">0.2*(I135+I136+I137+I138+I139)</f>
        <v>6.6081471925609669</v>
      </c>
    </row>
    <row r="138" spans="2:10" x14ac:dyDescent="0.25">
      <c r="B138" s="98">
        <v>43752</v>
      </c>
      <c r="C138" s="7">
        <v>35</v>
      </c>
      <c r="D138" s="7">
        <v>20</v>
      </c>
      <c r="E138" s="2">
        <v>40.200000000000003</v>
      </c>
      <c r="F138" s="2">
        <f t="shared" si="13"/>
        <v>27.5</v>
      </c>
      <c r="G138" s="2">
        <f t="shared" si="14"/>
        <v>15</v>
      </c>
      <c r="H138" s="2">
        <f t="shared" si="15"/>
        <v>3.872983346207417</v>
      </c>
      <c r="I138" s="2">
        <f t="shared" si="16"/>
        <v>6.6227060142453658</v>
      </c>
      <c r="J138" s="2">
        <f t="shared" si="17"/>
        <v>6.6271227120955629</v>
      </c>
    </row>
    <row r="139" spans="2:10" x14ac:dyDescent="0.25">
      <c r="B139" s="98">
        <v>43753</v>
      </c>
      <c r="C139" s="7">
        <v>36</v>
      </c>
      <c r="D139" s="7">
        <v>18.5</v>
      </c>
      <c r="E139" s="2">
        <v>40.1</v>
      </c>
      <c r="F139" s="2">
        <f t="shared" si="13"/>
        <v>27.25</v>
      </c>
      <c r="G139" s="2">
        <f t="shared" si="14"/>
        <v>17.5</v>
      </c>
      <c r="H139" s="2">
        <f t="shared" si="15"/>
        <v>4.1833001326703778</v>
      </c>
      <c r="I139" s="2">
        <f t="shared" si="16"/>
        <v>7.0961662971933492</v>
      </c>
      <c r="J139" s="2">
        <f t="shared" si="17"/>
        <v>6.6038511958858397</v>
      </c>
    </row>
    <row r="140" spans="2:10" x14ac:dyDescent="0.25">
      <c r="B140" s="98">
        <v>43754</v>
      </c>
      <c r="C140" s="7">
        <v>35</v>
      </c>
      <c r="D140" s="7">
        <v>19.5</v>
      </c>
      <c r="E140" s="2">
        <v>40.1</v>
      </c>
      <c r="F140" s="2">
        <f t="shared" si="13"/>
        <v>27.25</v>
      </c>
      <c r="G140" s="2">
        <f t="shared" si="14"/>
        <v>15.5</v>
      </c>
      <c r="H140" s="2">
        <f t="shared" si="15"/>
        <v>3.9370039370059056</v>
      </c>
      <c r="I140" s="2">
        <f t="shared" si="16"/>
        <v>6.6783720420903814</v>
      </c>
      <c r="J140" s="2">
        <f t="shared" si="17"/>
        <v>6.296025267757078</v>
      </c>
    </row>
    <row r="141" spans="2:10" x14ac:dyDescent="0.25">
      <c r="B141" s="98">
        <v>43755</v>
      </c>
      <c r="C141" s="7">
        <v>33</v>
      </c>
      <c r="D141" s="7">
        <v>20</v>
      </c>
      <c r="E141" s="2">
        <v>40</v>
      </c>
      <c r="F141" s="2">
        <f t="shared" si="13"/>
        <v>26.5</v>
      </c>
      <c r="G141" s="2">
        <f t="shared" si="14"/>
        <v>13</v>
      </c>
      <c r="H141" s="2">
        <f t="shared" si="15"/>
        <v>3.6055512754639891</v>
      </c>
      <c r="I141" s="2">
        <f t="shared" si="16"/>
        <v>5.9993056116547336</v>
      </c>
      <c r="J141" s="2">
        <f t="shared" si="17"/>
        <v>5.9448533429080044</v>
      </c>
    </row>
    <row r="142" spans="2:10" x14ac:dyDescent="0.25">
      <c r="B142" s="98">
        <v>43756</v>
      </c>
      <c r="C142" s="7">
        <v>30</v>
      </c>
      <c r="D142" s="7">
        <v>20</v>
      </c>
      <c r="E142" s="2">
        <v>40</v>
      </c>
      <c r="F142" s="2">
        <f t="shared" si="13"/>
        <v>25</v>
      </c>
      <c r="G142" s="2">
        <f t="shared" si="14"/>
        <v>10</v>
      </c>
      <c r="H142" s="2">
        <f t="shared" si="15"/>
        <v>3.1622776601683795</v>
      </c>
      <c r="I142" s="2">
        <f t="shared" si="16"/>
        <v>5.0835763736015602</v>
      </c>
      <c r="J142" s="2">
        <f t="shared" si="17"/>
        <v>5.7224815529944539</v>
      </c>
    </row>
    <row r="143" spans="2:10" x14ac:dyDescent="0.25">
      <c r="B143" s="98">
        <v>43757</v>
      </c>
      <c r="C143" s="7">
        <v>30</v>
      </c>
      <c r="D143" s="7">
        <v>21</v>
      </c>
      <c r="E143" s="2">
        <v>39.9</v>
      </c>
      <c r="F143" s="2">
        <f t="shared" si="13"/>
        <v>25.5</v>
      </c>
      <c r="G143" s="2">
        <f t="shared" si="14"/>
        <v>9</v>
      </c>
      <c r="H143" s="2">
        <f t="shared" si="15"/>
        <v>3</v>
      </c>
      <c r="I143" s="2">
        <f t="shared" si="16"/>
        <v>4.8668463899999992</v>
      </c>
      <c r="J143" s="2">
        <f t="shared" si="17"/>
        <v>5.5097902033868653</v>
      </c>
    </row>
    <row r="144" spans="2:10" x14ac:dyDescent="0.25">
      <c r="B144" s="98">
        <v>43758</v>
      </c>
      <c r="C144" s="7">
        <v>33</v>
      </c>
      <c r="D144" s="7">
        <v>20</v>
      </c>
      <c r="E144" s="2">
        <v>39.9</v>
      </c>
      <c r="F144" s="2">
        <f t="shared" si="13"/>
        <v>26.5</v>
      </c>
      <c r="G144" s="2">
        <f t="shared" si="14"/>
        <v>13</v>
      </c>
      <c r="H144" s="2">
        <f t="shared" si="15"/>
        <v>3.6055512754639891</v>
      </c>
      <c r="I144" s="2">
        <f t="shared" si="16"/>
        <v>5.984307347625597</v>
      </c>
      <c r="J144" s="2">
        <f t="shared" si="17"/>
        <v>5.3924695433054373</v>
      </c>
    </row>
    <row r="145" spans="2:10" x14ac:dyDescent="0.25">
      <c r="B145" s="98">
        <v>43759</v>
      </c>
      <c r="C145" s="7">
        <v>33</v>
      </c>
      <c r="D145" s="7">
        <v>22</v>
      </c>
      <c r="E145" s="2">
        <v>39.799999999999997</v>
      </c>
      <c r="F145" s="2">
        <f t="shared" si="13"/>
        <v>27.5</v>
      </c>
      <c r="G145" s="2">
        <f t="shared" si="14"/>
        <v>11</v>
      </c>
      <c r="H145" s="2">
        <f t="shared" si="15"/>
        <v>3.3166247903553998</v>
      </c>
      <c r="I145" s="2">
        <f t="shared" si="16"/>
        <v>5.6149152940524383</v>
      </c>
      <c r="J145" s="2">
        <f t="shared" si="17"/>
        <v>5.4113454425851248</v>
      </c>
    </row>
    <row r="146" spans="2:10" x14ac:dyDescent="0.25">
      <c r="B146" s="98">
        <v>43760</v>
      </c>
      <c r="C146" s="7">
        <v>33</v>
      </c>
      <c r="D146" s="7">
        <v>23</v>
      </c>
      <c r="E146" s="2">
        <v>39.799999999999997</v>
      </c>
      <c r="F146" s="2">
        <f t="shared" si="13"/>
        <v>28</v>
      </c>
      <c r="G146" s="2">
        <f t="shared" si="14"/>
        <v>10</v>
      </c>
      <c r="H146" s="2">
        <f t="shared" si="15"/>
        <v>3.1622776601683795</v>
      </c>
      <c r="I146" s="2">
        <f t="shared" si="16"/>
        <v>5.4127023112475872</v>
      </c>
      <c r="J146" s="2">
        <f t="shared" si="17"/>
        <v>5.4037969913264661</v>
      </c>
    </row>
    <row r="147" spans="2:10" x14ac:dyDescent="0.25">
      <c r="B147" s="98">
        <v>43761</v>
      </c>
      <c r="C147" s="7">
        <v>33</v>
      </c>
      <c r="D147" s="7">
        <v>24</v>
      </c>
      <c r="E147" s="2">
        <v>39.700000000000003</v>
      </c>
      <c r="F147" s="2">
        <f t="shared" si="13"/>
        <v>28.5</v>
      </c>
      <c r="G147" s="2">
        <f t="shared" si="14"/>
        <v>9</v>
      </c>
      <c r="H147" s="2">
        <f t="shared" si="15"/>
        <v>3</v>
      </c>
      <c r="I147" s="2">
        <f t="shared" si="16"/>
        <v>5.177955869999999</v>
      </c>
      <c r="J147" s="2">
        <f t="shared" si="17"/>
        <v>5.4440372344056582</v>
      </c>
    </row>
    <row r="148" spans="2:10" x14ac:dyDescent="0.25">
      <c r="B148" s="98">
        <v>43762</v>
      </c>
      <c r="C148" s="7">
        <v>32</v>
      </c>
      <c r="D148" s="7">
        <v>24</v>
      </c>
      <c r="E148" s="2">
        <v>39.700000000000003</v>
      </c>
      <c r="F148" s="2">
        <f t="shared" si="13"/>
        <v>28</v>
      </c>
      <c r="G148" s="2">
        <f t="shared" si="14"/>
        <v>8</v>
      </c>
      <c r="H148" s="2">
        <f t="shared" si="15"/>
        <v>2.8284271247461903</v>
      </c>
      <c r="I148" s="2">
        <f t="shared" si="16"/>
        <v>4.8291041337067062</v>
      </c>
      <c r="J148" s="2">
        <f t="shared" si="17"/>
        <v>5.4877247845986581</v>
      </c>
    </row>
    <row r="149" spans="2:10" x14ac:dyDescent="0.25">
      <c r="B149" s="98">
        <v>43763</v>
      </c>
      <c r="C149" s="7">
        <v>35.5</v>
      </c>
      <c r="D149" s="7">
        <v>23</v>
      </c>
      <c r="E149" s="2">
        <v>39.6</v>
      </c>
      <c r="F149" s="2">
        <f t="shared" si="13"/>
        <v>29.25</v>
      </c>
      <c r="G149" s="2">
        <f t="shared" si="14"/>
        <v>12.5</v>
      </c>
      <c r="H149" s="2">
        <f t="shared" si="15"/>
        <v>3.5355339059327378</v>
      </c>
      <c r="I149" s="2">
        <f t="shared" si="16"/>
        <v>6.1855085630215569</v>
      </c>
      <c r="J149" s="2">
        <f t="shared" si="17"/>
        <v>5.4091906561354488</v>
      </c>
    </row>
    <row r="150" spans="2:10" x14ac:dyDescent="0.25">
      <c r="B150" s="98">
        <v>43764</v>
      </c>
      <c r="C150" s="7">
        <v>35</v>
      </c>
      <c r="D150" s="7">
        <v>24</v>
      </c>
      <c r="E150" s="2">
        <v>39.6</v>
      </c>
      <c r="F150" s="2">
        <f t="shared" si="13"/>
        <v>29.5</v>
      </c>
      <c r="G150" s="2">
        <f t="shared" si="14"/>
        <v>11</v>
      </c>
      <c r="H150" s="2">
        <f t="shared" si="15"/>
        <v>3.3166247903553998</v>
      </c>
      <c r="I150" s="2">
        <f t="shared" si="16"/>
        <v>5.8333530450174393</v>
      </c>
      <c r="J150" s="2">
        <f t="shared" si="17"/>
        <v>5.2058111237664964</v>
      </c>
    </row>
    <row r="151" spans="2:10" x14ac:dyDescent="0.25">
      <c r="B151" s="98">
        <v>43765</v>
      </c>
      <c r="C151" s="7">
        <v>30</v>
      </c>
      <c r="D151" s="7">
        <v>20</v>
      </c>
      <c r="E151" s="2">
        <v>39.5</v>
      </c>
      <c r="F151" s="2">
        <f t="shared" si="13"/>
        <v>25</v>
      </c>
      <c r="G151" s="2">
        <f t="shared" si="14"/>
        <v>10</v>
      </c>
      <c r="H151" s="2">
        <f t="shared" si="15"/>
        <v>3.1622776601683795</v>
      </c>
      <c r="I151" s="2">
        <f t="shared" si="16"/>
        <v>5.0200316689315407</v>
      </c>
      <c r="J151" s="2">
        <f t="shared" si="17"/>
        <v>5.1463943123878266</v>
      </c>
    </row>
    <row r="152" spans="2:10" x14ac:dyDescent="0.25">
      <c r="B152" s="98">
        <v>43766</v>
      </c>
      <c r="C152" s="7">
        <v>31</v>
      </c>
      <c r="D152" s="7">
        <v>25</v>
      </c>
      <c r="E152" s="2">
        <v>39.5</v>
      </c>
      <c r="F152" s="2">
        <f t="shared" si="13"/>
        <v>28</v>
      </c>
      <c r="G152" s="2">
        <f t="shared" si="14"/>
        <v>6</v>
      </c>
      <c r="H152" s="2">
        <f t="shared" si="15"/>
        <v>2.4494897427831779</v>
      </c>
      <c r="I152" s="2">
        <f t="shared" si="16"/>
        <v>4.161058208155235</v>
      </c>
      <c r="J152" s="2">
        <f t="shared" si="17"/>
        <v>5.0118037013672749</v>
      </c>
    </row>
    <row r="153" spans="2:10" x14ac:dyDescent="0.25">
      <c r="B153" s="98">
        <v>43767</v>
      </c>
      <c r="C153" s="7">
        <v>32</v>
      </c>
      <c r="D153" s="7">
        <v>25</v>
      </c>
      <c r="E153" s="2">
        <v>39.4</v>
      </c>
      <c r="F153" s="2">
        <f t="shared" si="13"/>
        <v>28.5</v>
      </c>
      <c r="G153" s="2">
        <f t="shared" si="14"/>
        <v>7</v>
      </c>
      <c r="H153" s="2">
        <f t="shared" si="15"/>
        <v>2.6457513110645907</v>
      </c>
      <c r="I153" s="2">
        <f t="shared" si="16"/>
        <v>4.5320200768133612</v>
      </c>
      <c r="J153" s="2">
        <f t="shared" si="17"/>
        <v>4.9476441939475464</v>
      </c>
    </row>
    <row r="154" spans="2:10" x14ac:dyDescent="0.25">
      <c r="B154" s="98">
        <v>43768</v>
      </c>
      <c r="C154" s="7">
        <v>32</v>
      </c>
      <c r="D154" s="7">
        <v>20.5</v>
      </c>
      <c r="E154" s="2">
        <v>39.299999999999997</v>
      </c>
      <c r="F154" s="2">
        <f t="shared" si="13"/>
        <v>26.25</v>
      </c>
      <c r="G154" s="2">
        <f t="shared" si="14"/>
        <v>11.5</v>
      </c>
      <c r="H154" s="2">
        <f t="shared" si="15"/>
        <v>3.3911649915626341</v>
      </c>
      <c r="I154" s="2">
        <f t="shared" si="16"/>
        <v>5.5125555079187958</v>
      </c>
      <c r="J154" s="2">
        <f t="shared" si="17"/>
        <v>5.2205294819077457</v>
      </c>
    </row>
    <row r="155" spans="2:10" x14ac:dyDescent="0.25">
      <c r="B155" s="98">
        <v>43769</v>
      </c>
      <c r="C155" s="7">
        <v>32</v>
      </c>
      <c r="D155" s="7">
        <v>20.5</v>
      </c>
      <c r="E155" s="2">
        <v>39.299999999999997</v>
      </c>
      <c r="F155" s="2">
        <f t="shared" si="13"/>
        <v>26.25</v>
      </c>
      <c r="G155" s="2">
        <f t="shared" si="14"/>
        <v>11.5</v>
      </c>
      <c r="H155" s="2">
        <f t="shared" si="15"/>
        <v>3.3911649915626341</v>
      </c>
      <c r="I155" s="2">
        <f t="shared" si="16"/>
        <v>5.5125555079187958</v>
      </c>
      <c r="J155" s="2">
        <f t="shared" si="17"/>
        <v>5.6619520854371181</v>
      </c>
    </row>
    <row r="156" spans="2:10" x14ac:dyDescent="0.25">
      <c r="B156" s="98">
        <v>43770</v>
      </c>
      <c r="C156" s="7">
        <v>35</v>
      </c>
      <c r="D156" s="7">
        <v>20.5</v>
      </c>
      <c r="E156" s="2">
        <v>39.200000000000003</v>
      </c>
      <c r="F156" s="2">
        <f t="shared" si="13"/>
        <v>27.75</v>
      </c>
      <c r="G156" s="2">
        <f t="shared" si="14"/>
        <v>14.5</v>
      </c>
      <c r="H156" s="2">
        <f t="shared" si="15"/>
        <v>3.8078865529319543</v>
      </c>
      <c r="I156" s="2">
        <f t="shared" si="16"/>
        <v>6.3844581087325363</v>
      </c>
      <c r="J156" s="2">
        <f t="shared" si="17"/>
        <v>5.9205548326833739</v>
      </c>
    </row>
    <row r="157" spans="2:10" x14ac:dyDescent="0.25">
      <c r="B157" s="98">
        <v>43771</v>
      </c>
      <c r="C157" s="7">
        <v>35</v>
      </c>
      <c r="D157" s="7">
        <v>20.5</v>
      </c>
      <c r="E157" s="2">
        <v>39.1</v>
      </c>
      <c r="F157" s="2">
        <f t="shared" si="13"/>
        <v>27.75</v>
      </c>
      <c r="G157" s="2">
        <f t="shared" si="14"/>
        <v>14.5</v>
      </c>
      <c r="H157" s="2">
        <f t="shared" si="15"/>
        <v>3.8078865529319543</v>
      </c>
      <c r="I157" s="2">
        <f t="shared" si="16"/>
        <v>6.3681712258020955</v>
      </c>
      <c r="J157" s="2">
        <f t="shared" si="17"/>
        <v>6.0426499710996158</v>
      </c>
    </row>
    <row r="158" spans="2:10" x14ac:dyDescent="0.25">
      <c r="B158" s="98">
        <v>43772</v>
      </c>
      <c r="C158" s="7">
        <v>34</v>
      </c>
      <c r="D158" s="7">
        <v>22</v>
      </c>
      <c r="E158" s="2">
        <v>39.1</v>
      </c>
      <c r="F158" s="2">
        <f t="shared" si="13"/>
        <v>28</v>
      </c>
      <c r="G158" s="2">
        <f t="shared" si="14"/>
        <v>12</v>
      </c>
      <c r="H158" s="2">
        <f t="shared" si="15"/>
        <v>3.4641016151377544</v>
      </c>
      <c r="I158" s="2">
        <f t="shared" si="16"/>
        <v>5.8250338130446471</v>
      </c>
      <c r="J158" s="2">
        <f t="shared" si="17"/>
        <v>6.1647451095158559</v>
      </c>
    </row>
    <row r="159" spans="2:10" x14ac:dyDescent="0.25">
      <c r="B159" s="98">
        <v>43773</v>
      </c>
      <c r="C159" s="7">
        <v>32</v>
      </c>
      <c r="D159" s="7">
        <v>16</v>
      </c>
      <c r="E159" s="2">
        <v>39</v>
      </c>
      <c r="F159" s="2">
        <f t="shared" si="13"/>
        <v>24</v>
      </c>
      <c r="G159" s="2">
        <f t="shared" si="14"/>
        <v>16</v>
      </c>
      <c r="H159" s="2">
        <f t="shared" si="15"/>
        <v>4</v>
      </c>
      <c r="I159" s="2">
        <f t="shared" si="16"/>
        <v>6.1230311999999989</v>
      </c>
      <c r="J159" s="2">
        <f t="shared" si="17"/>
        <v>5.9247528955510891</v>
      </c>
    </row>
    <row r="160" spans="2:10" x14ac:dyDescent="0.25">
      <c r="B160" s="98">
        <v>43774</v>
      </c>
      <c r="C160" s="7">
        <v>32</v>
      </c>
      <c r="D160" s="7">
        <v>16</v>
      </c>
      <c r="E160" s="2">
        <v>39</v>
      </c>
      <c r="F160" s="2">
        <f t="shared" si="13"/>
        <v>24</v>
      </c>
      <c r="G160" s="2">
        <f t="shared" si="14"/>
        <v>16</v>
      </c>
      <c r="H160" s="2">
        <f t="shared" si="15"/>
        <v>4</v>
      </c>
      <c r="I160" s="2">
        <f t="shared" si="16"/>
        <v>6.1230311999999989</v>
      </c>
      <c r="J160" s="2">
        <f t="shared" si="17"/>
        <v>5.7030070639596229</v>
      </c>
    </row>
    <row r="161" spans="2:10" x14ac:dyDescent="0.25">
      <c r="B161" s="98">
        <v>43775</v>
      </c>
      <c r="C161" s="7">
        <v>33</v>
      </c>
      <c r="D161" s="7">
        <v>23.5</v>
      </c>
      <c r="E161" s="2">
        <v>38.9</v>
      </c>
      <c r="F161" s="2">
        <f t="shared" si="13"/>
        <v>28.25</v>
      </c>
      <c r="G161" s="2">
        <f t="shared" si="14"/>
        <v>9.5</v>
      </c>
      <c r="H161" s="2">
        <f t="shared" si="15"/>
        <v>3.082207001484488</v>
      </c>
      <c r="I161" s="2">
        <f t="shared" si="16"/>
        <v>5.1844970389087006</v>
      </c>
      <c r="J161" s="2">
        <f t="shared" si="17"/>
        <v>5.6448512308483973</v>
      </c>
    </row>
    <row r="162" spans="2:10" x14ac:dyDescent="0.25">
      <c r="B162" s="98">
        <v>43776</v>
      </c>
      <c r="C162" s="7">
        <v>32</v>
      </c>
      <c r="D162" s="7">
        <v>21.5</v>
      </c>
      <c r="E162" s="2">
        <v>38.799999999999997</v>
      </c>
      <c r="F162" s="2">
        <f t="shared" si="13"/>
        <v>26.75</v>
      </c>
      <c r="G162" s="2">
        <f t="shared" si="14"/>
        <v>10.5</v>
      </c>
      <c r="H162" s="2">
        <f t="shared" si="15"/>
        <v>3.2403703492039302</v>
      </c>
      <c r="I162" s="2">
        <f t="shared" si="16"/>
        <v>5.2594420678447698</v>
      </c>
      <c r="J162" s="2">
        <f t="shared" si="17"/>
        <v>5.3349680451946053</v>
      </c>
    </row>
    <row r="163" spans="2:10" x14ac:dyDescent="0.25">
      <c r="B163" s="98">
        <v>43777</v>
      </c>
      <c r="C163" s="7">
        <v>33.5</v>
      </c>
      <c r="D163" s="7">
        <v>22.5</v>
      </c>
      <c r="E163" s="2">
        <v>38.799999999999997</v>
      </c>
      <c r="F163" s="2">
        <f t="shared" si="13"/>
        <v>28</v>
      </c>
      <c r="G163" s="2">
        <f t="shared" si="14"/>
        <v>11</v>
      </c>
      <c r="H163" s="2">
        <f t="shared" si="15"/>
        <v>3.3166247903553998</v>
      </c>
      <c r="I163" s="2">
        <f t="shared" si="16"/>
        <v>5.5342546474885159</v>
      </c>
      <c r="J163" s="2">
        <f t="shared" si="17"/>
        <v>5.0227212340773866</v>
      </c>
    </row>
    <row r="164" spans="2:10" x14ac:dyDescent="0.25">
      <c r="B164" s="98">
        <v>43778</v>
      </c>
      <c r="C164" s="7">
        <v>27</v>
      </c>
      <c r="D164" s="7">
        <v>17</v>
      </c>
      <c r="E164" s="2">
        <v>38.700000000000003</v>
      </c>
      <c r="F164" s="2">
        <f t="shared" si="13"/>
        <v>22</v>
      </c>
      <c r="G164" s="2">
        <f t="shared" si="14"/>
        <v>10</v>
      </c>
      <c r="H164" s="2">
        <f t="shared" si="15"/>
        <v>3.1622776601683795</v>
      </c>
      <c r="I164" s="2">
        <f t="shared" si="16"/>
        <v>4.5736152717310397</v>
      </c>
      <c r="J164" s="2">
        <f t="shared" si="17"/>
        <v>5.0103730555351689</v>
      </c>
    </row>
    <row r="165" spans="2:10" x14ac:dyDescent="0.25">
      <c r="B165" s="98">
        <v>43779</v>
      </c>
      <c r="C165" s="7">
        <v>27</v>
      </c>
      <c r="D165" s="7">
        <v>17</v>
      </c>
      <c r="E165" s="2">
        <v>38.6</v>
      </c>
      <c r="F165" s="2">
        <f t="shared" si="13"/>
        <v>22</v>
      </c>
      <c r="G165" s="2">
        <f t="shared" si="14"/>
        <v>10</v>
      </c>
      <c r="H165" s="2">
        <f t="shared" si="15"/>
        <v>3.1622776601683795</v>
      </c>
      <c r="I165" s="2">
        <f t="shared" si="16"/>
        <v>4.5617971444139052</v>
      </c>
      <c r="J165" s="2">
        <f t="shared" si="17"/>
        <v>5.1163661132399358</v>
      </c>
    </row>
    <row r="166" spans="2:10" x14ac:dyDescent="0.25">
      <c r="B166" s="98">
        <v>43780</v>
      </c>
      <c r="C166" s="7">
        <v>29</v>
      </c>
      <c r="D166" s="7">
        <v>17</v>
      </c>
      <c r="E166" s="2">
        <v>38.6</v>
      </c>
      <c r="F166" s="2">
        <f t="shared" si="13"/>
        <v>23</v>
      </c>
      <c r="G166" s="2">
        <f t="shared" si="14"/>
        <v>12</v>
      </c>
      <c r="H166" s="2">
        <f t="shared" si="15"/>
        <v>3.4641016151377544</v>
      </c>
      <c r="I166" s="2">
        <f t="shared" si="16"/>
        <v>5.1227561461976094</v>
      </c>
      <c r="J166" s="2">
        <f t="shared" si="17"/>
        <v>5.1642355176803356</v>
      </c>
    </row>
    <row r="167" spans="2:10" x14ac:dyDescent="0.25">
      <c r="B167" s="98">
        <v>43781</v>
      </c>
      <c r="C167" s="7">
        <v>32</v>
      </c>
      <c r="D167" s="7">
        <v>18</v>
      </c>
      <c r="E167" s="2">
        <v>38.5</v>
      </c>
      <c r="F167" s="2">
        <f t="shared" si="13"/>
        <v>25</v>
      </c>
      <c r="G167" s="2">
        <f t="shared" si="14"/>
        <v>14</v>
      </c>
      <c r="H167" s="2">
        <f t="shared" si="15"/>
        <v>3.7416573867739413</v>
      </c>
      <c r="I167" s="2">
        <f t="shared" si="16"/>
        <v>5.7894073563686073</v>
      </c>
      <c r="J167" s="2">
        <f t="shared" si="17"/>
        <v>5.4544367977780652</v>
      </c>
    </row>
    <row r="168" spans="2:10" x14ac:dyDescent="0.25">
      <c r="B168" s="98">
        <v>43782</v>
      </c>
      <c r="C168" s="7">
        <v>31.5</v>
      </c>
      <c r="D168" s="7">
        <v>17</v>
      </c>
      <c r="E168" s="2">
        <v>38.4</v>
      </c>
      <c r="F168" s="2">
        <f t="shared" si="13"/>
        <v>24.25</v>
      </c>
      <c r="G168" s="2">
        <f t="shared" si="14"/>
        <v>14.5</v>
      </c>
      <c r="H168" s="2">
        <f t="shared" si="15"/>
        <v>3.8078865529319543</v>
      </c>
      <c r="I168" s="2">
        <f t="shared" si="16"/>
        <v>5.7736016696905175</v>
      </c>
      <c r="J168" s="2">
        <f t="shared" si="17"/>
        <v>5.6137252378989784</v>
      </c>
    </row>
    <row r="169" spans="2:10" x14ac:dyDescent="0.25">
      <c r="B169" s="98">
        <v>43783</v>
      </c>
      <c r="C169" s="7">
        <v>32.5</v>
      </c>
      <c r="D169" s="7">
        <v>17</v>
      </c>
      <c r="E169" s="2">
        <v>38.299999999999997</v>
      </c>
      <c r="F169" s="2">
        <f t="shared" si="13"/>
        <v>24.75</v>
      </c>
      <c r="G169" s="2">
        <f t="shared" si="14"/>
        <v>15.5</v>
      </c>
      <c r="H169" s="2">
        <f t="shared" si="15"/>
        <v>3.9370039370059056</v>
      </c>
      <c r="I169" s="2">
        <f t="shared" si="16"/>
        <v>6.0246216722196833</v>
      </c>
      <c r="J169" s="2">
        <f t="shared" si="17"/>
        <v>5.5635136928744267</v>
      </c>
    </row>
    <row r="170" spans="2:10" x14ac:dyDescent="0.25">
      <c r="B170" s="98">
        <v>43784</v>
      </c>
      <c r="C170" s="7">
        <v>29.5</v>
      </c>
      <c r="D170" s="7">
        <v>16</v>
      </c>
      <c r="E170" s="2">
        <v>38.299999999999997</v>
      </c>
      <c r="F170" s="2">
        <f t="shared" si="13"/>
        <v>22.75</v>
      </c>
      <c r="G170" s="2">
        <f t="shared" si="14"/>
        <v>13.5</v>
      </c>
      <c r="H170" s="2">
        <f t="shared" si="15"/>
        <v>3.6742346141747673</v>
      </c>
      <c r="I170" s="2">
        <f t="shared" si="16"/>
        <v>5.3582393450184709</v>
      </c>
      <c r="J170" s="2">
        <f t="shared" si="17"/>
        <v>5.4195080987450606</v>
      </c>
    </row>
    <row r="171" spans="2:10" x14ac:dyDescent="0.25">
      <c r="B171" s="98">
        <v>43785</v>
      </c>
      <c r="C171" s="7">
        <v>28</v>
      </c>
      <c r="D171" s="7">
        <v>16.5</v>
      </c>
      <c r="E171" s="2">
        <v>38.200000000000003</v>
      </c>
      <c r="F171" s="2">
        <f t="shared" si="13"/>
        <v>22.25</v>
      </c>
      <c r="G171" s="2">
        <f t="shared" si="14"/>
        <v>11.5</v>
      </c>
      <c r="H171" s="2">
        <f t="shared" si="15"/>
        <v>3.3911649915626341</v>
      </c>
      <c r="I171" s="2">
        <f t="shared" si="16"/>
        <v>4.8716984210748526</v>
      </c>
      <c r="J171" s="2">
        <f t="shared" si="17"/>
        <v>5.2626731885840572</v>
      </c>
    </row>
    <row r="172" spans="2:10" x14ac:dyDescent="0.25">
      <c r="B172" s="98">
        <v>43786</v>
      </c>
      <c r="C172" s="7">
        <v>28</v>
      </c>
      <c r="D172" s="7">
        <v>15</v>
      </c>
      <c r="E172" s="2">
        <v>38.1</v>
      </c>
      <c r="F172" s="2">
        <f t="shared" si="13"/>
        <v>21.5</v>
      </c>
      <c r="G172" s="2">
        <f t="shared" si="14"/>
        <v>13</v>
      </c>
      <c r="H172" s="2">
        <f t="shared" si="15"/>
        <v>3.6055512754639891</v>
      </c>
      <c r="I172" s="2">
        <f t="shared" si="16"/>
        <v>5.069379385721775</v>
      </c>
      <c r="J172" s="2">
        <f t="shared" si="17"/>
        <v>5.0406396043330854</v>
      </c>
    </row>
    <row r="173" spans="2:10" x14ac:dyDescent="0.25">
      <c r="B173" s="98">
        <v>43787</v>
      </c>
      <c r="C173" s="7">
        <v>28</v>
      </c>
      <c r="D173" s="7">
        <v>15.5</v>
      </c>
      <c r="E173" s="2">
        <v>38</v>
      </c>
      <c r="F173" s="2">
        <f t="shared" si="13"/>
        <v>21.75</v>
      </c>
      <c r="G173" s="2">
        <f t="shared" si="14"/>
        <v>12.5</v>
      </c>
      <c r="H173" s="2">
        <f t="shared" si="15"/>
        <v>3.5355339059327378</v>
      </c>
      <c r="I173" s="2">
        <f t="shared" si="16"/>
        <v>4.9894271188855059</v>
      </c>
      <c r="J173" s="2">
        <f t="shared" si="17"/>
        <v>4.9730136805986866</v>
      </c>
    </row>
    <row r="174" spans="2:10" x14ac:dyDescent="0.25">
      <c r="B174" s="98">
        <v>43788</v>
      </c>
      <c r="C174" s="7">
        <v>27</v>
      </c>
      <c r="D174" s="7">
        <v>14</v>
      </c>
      <c r="E174" s="2">
        <v>37.9</v>
      </c>
      <c r="F174" s="2">
        <f t="shared" si="13"/>
        <v>20.5</v>
      </c>
      <c r="G174" s="2">
        <f t="shared" si="14"/>
        <v>13</v>
      </c>
      <c r="H174" s="2">
        <f t="shared" si="15"/>
        <v>3.6055512754639891</v>
      </c>
      <c r="I174" s="2">
        <f t="shared" si="16"/>
        <v>4.9144537509648201</v>
      </c>
      <c r="J174" s="2">
        <f t="shared" si="17"/>
        <v>5.048896552590433</v>
      </c>
    </row>
    <row r="175" spans="2:10" x14ac:dyDescent="0.25">
      <c r="B175" s="98">
        <v>43789</v>
      </c>
      <c r="C175" s="7">
        <v>27</v>
      </c>
      <c r="D175" s="7">
        <v>13</v>
      </c>
      <c r="E175" s="2">
        <v>37.799999999999997</v>
      </c>
      <c r="F175" s="2">
        <f t="shared" si="13"/>
        <v>20</v>
      </c>
      <c r="G175" s="2">
        <f t="shared" si="14"/>
        <v>14</v>
      </c>
      <c r="H175" s="2">
        <f t="shared" si="15"/>
        <v>3.7416573867739413</v>
      </c>
      <c r="I175" s="2">
        <f t="shared" si="16"/>
        <v>5.0201097263464742</v>
      </c>
      <c r="J175" s="2">
        <f t="shared" si="17"/>
        <v>5.0715743997057645</v>
      </c>
    </row>
    <row r="176" spans="2:10" x14ac:dyDescent="0.25">
      <c r="B176" s="98">
        <v>43790</v>
      </c>
      <c r="C176" s="7">
        <v>28</v>
      </c>
      <c r="D176" s="7">
        <v>13</v>
      </c>
      <c r="E176" s="2">
        <v>37.700000000000003</v>
      </c>
      <c r="F176" s="2">
        <f t="shared" si="13"/>
        <v>20.5</v>
      </c>
      <c r="G176" s="2">
        <f t="shared" si="14"/>
        <v>15</v>
      </c>
      <c r="H176" s="2">
        <f t="shared" si="15"/>
        <v>3.872983346207417</v>
      </c>
      <c r="I176" s="2">
        <f t="shared" si="16"/>
        <v>5.2511127810335871</v>
      </c>
      <c r="J176" s="2">
        <f t="shared" si="17"/>
        <v>4.9916320483115255</v>
      </c>
    </row>
    <row r="177" spans="2:10" x14ac:dyDescent="0.25">
      <c r="B177" s="98">
        <v>43791</v>
      </c>
      <c r="C177" s="7">
        <v>28</v>
      </c>
      <c r="D177" s="7">
        <v>13.5</v>
      </c>
      <c r="E177" s="2">
        <v>37.6</v>
      </c>
      <c r="F177" s="2">
        <f t="shared" si="13"/>
        <v>20.75</v>
      </c>
      <c r="G177" s="2">
        <f t="shared" si="14"/>
        <v>14.5</v>
      </c>
      <c r="H177" s="2">
        <f t="shared" si="15"/>
        <v>3.8078865529319543</v>
      </c>
      <c r="I177" s="2">
        <f t="shared" si="16"/>
        <v>5.1827686212984361</v>
      </c>
      <c r="J177" s="2">
        <f t="shared" si="17"/>
        <v>4.9527794342140439</v>
      </c>
    </row>
    <row r="178" spans="2:10" x14ac:dyDescent="0.25">
      <c r="B178" s="98">
        <v>43792</v>
      </c>
      <c r="C178" s="7">
        <v>27</v>
      </c>
      <c r="D178" s="7">
        <v>16</v>
      </c>
      <c r="E178" s="2">
        <v>37.5</v>
      </c>
      <c r="F178" s="2">
        <f t="shared" si="13"/>
        <v>21.5</v>
      </c>
      <c r="G178" s="2">
        <f t="shared" si="14"/>
        <v>11</v>
      </c>
      <c r="H178" s="2">
        <f t="shared" si="15"/>
        <v>3.3166247903553998</v>
      </c>
      <c r="I178" s="2">
        <f t="shared" si="16"/>
        <v>4.5897153619143074</v>
      </c>
      <c r="J178" s="2">
        <f t="shared" si="17"/>
        <v>4.9413446337606146</v>
      </c>
    </row>
    <row r="179" spans="2:10" x14ac:dyDescent="0.25">
      <c r="B179" s="98">
        <v>43793</v>
      </c>
      <c r="C179" s="7">
        <v>27</v>
      </c>
      <c r="D179" s="7">
        <v>15</v>
      </c>
      <c r="E179" s="2">
        <v>37.4</v>
      </c>
      <c r="F179" s="2">
        <f t="shared" si="13"/>
        <v>21</v>
      </c>
      <c r="G179" s="2">
        <f t="shared" si="14"/>
        <v>12</v>
      </c>
      <c r="H179" s="2">
        <f t="shared" si="15"/>
        <v>3.4641016151377544</v>
      </c>
      <c r="I179" s="2">
        <f t="shared" si="16"/>
        <v>4.7201906804774163</v>
      </c>
      <c r="J179" s="2">
        <f t="shared" si="17"/>
        <v>4.89348836189287</v>
      </c>
    </row>
    <row r="180" spans="2:10" x14ac:dyDescent="0.25">
      <c r="B180" s="98">
        <v>43794</v>
      </c>
      <c r="C180" s="7">
        <v>28</v>
      </c>
      <c r="D180" s="7">
        <v>15</v>
      </c>
      <c r="E180" s="2">
        <v>37.299999999999997</v>
      </c>
      <c r="F180" s="2">
        <f t="shared" si="13"/>
        <v>21.5</v>
      </c>
      <c r="G180" s="2">
        <f t="shared" si="14"/>
        <v>13</v>
      </c>
      <c r="H180" s="2">
        <f t="shared" si="15"/>
        <v>3.6055512754639891</v>
      </c>
      <c r="I180" s="2">
        <f t="shared" si="16"/>
        <v>4.9629357240793226</v>
      </c>
      <c r="J180" s="2">
        <f t="shared" si="17"/>
        <v>4.8441995993669238</v>
      </c>
    </row>
    <row r="181" spans="2:10" x14ac:dyDescent="0.25">
      <c r="B181" s="98">
        <v>43795</v>
      </c>
      <c r="C181" s="7">
        <v>28</v>
      </c>
      <c r="D181" s="7">
        <v>14.5</v>
      </c>
      <c r="E181" s="2">
        <v>37.200000000000003</v>
      </c>
      <c r="F181" s="2">
        <f t="shared" si="13"/>
        <v>21.25</v>
      </c>
      <c r="G181" s="2">
        <f t="shared" si="14"/>
        <v>13.5</v>
      </c>
      <c r="H181" s="2">
        <f t="shared" si="15"/>
        <v>3.6742346141747673</v>
      </c>
      <c r="I181" s="2">
        <f t="shared" si="16"/>
        <v>5.0118314216948638</v>
      </c>
      <c r="J181" s="2">
        <f t="shared" si="17"/>
        <v>4.8167658064893848</v>
      </c>
    </row>
    <row r="182" spans="2:10" x14ac:dyDescent="0.25">
      <c r="B182" s="98">
        <v>43796</v>
      </c>
      <c r="C182" s="7">
        <v>28</v>
      </c>
      <c r="D182" s="7">
        <v>15</v>
      </c>
      <c r="E182" s="2">
        <v>37.1</v>
      </c>
      <c r="F182" s="2">
        <f t="shared" si="13"/>
        <v>21.5</v>
      </c>
      <c r="G182" s="2">
        <f t="shared" si="14"/>
        <v>13</v>
      </c>
      <c r="H182" s="2">
        <f t="shared" si="15"/>
        <v>3.6055512754639891</v>
      </c>
      <c r="I182" s="2">
        <f t="shared" si="16"/>
        <v>4.9363248086687097</v>
      </c>
      <c r="J182" s="2">
        <f t="shared" si="17"/>
        <v>4.7010774364484496</v>
      </c>
    </row>
    <row r="183" spans="2:10" x14ac:dyDescent="0.25">
      <c r="B183" s="98">
        <v>43797</v>
      </c>
      <c r="C183" s="7">
        <v>27</v>
      </c>
      <c r="D183" s="7">
        <v>16.5</v>
      </c>
      <c r="E183" s="2">
        <v>37</v>
      </c>
      <c r="F183" s="2">
        <f t="shared" si="13"/>
        <v>21.75</v>
      </c>
      <c r="G183" s="2">
        <f t="shared" si="14"/>
        <v>10.5</v>
      </c>
      <c r="H183" s="2">
        <f t="shared" si="15"/>
        <v>3.2403703492039302</v>
      </c>
      <c r="I183" s="2">
        <f t="shared" si="16"/>
        <v>4.4525463975266089</v>
      </c>
      <c r="J183" s="2">
        <f t="shared" si="17"/>
        <v>4.4082862448967566</v>
      </c>
    </row>
    <row r="184" spans="2:10" x14ac:dyDescent="0.25">
      <c r="B184" s="98">
        <v>43798</v>
      </c>
      <c r="C184" s="7">
        <v>25</v>
      </c>
      <c r="D184" s="7">
        <v>15</v>
      </c>
      <c r="E184" s="2">
        <v>36.9</v>
      </c>
      <c r="F184" s="2">
        <f t="shared" si="13"/>
        <v>20</v>
      </c>
      <c r="G184" s="2">
        <f t="shared" si="14"/>
        <v>10</v>
      </c>
      <c r="H184" s="2">
        <f t="shared" si="15"/>
        <v>3.1622776601683795</v>
      </c>
      <c r="I184" s="2">
        <f t="shared" si="16"/>
        <v>4.1417488302727392</v>
      </c>
      <c r="J184" s="2">
        <f t="shared" si="17"/>
        <v>4.1358102945577828</v>
      </c>
    </row>
    <row r="185" spans="2:10" x14ac:dyDescent="0.25">
      <c r="B185" s="98">
        <v>43799</v>
      </c>
      <c r="C185" s="7">
        <v>22</v>
      </c>
      <c r="D185" s="7">
        <v>14</v>
      </c>
      <c r="E185" s="2">
        <v>36.799999999999997</v>
      </c>
      <c r="F185" s="2">
        <f t="shared" si="13"/>
        <v>18</v>
      </c>
      <c r="G185" s="2">
        <f t="shared" si="14"/>
        <v>8</v>
      </c>
      <c r="H185" s="2">
        <f t="shared" si="15"/>
        <v>2.8284271247461903</v>
      </c>
      <c r="I185" s="2">
        <f t="shared" si="16"/>
        <v>3.4989797663208577</v>
      </c>
      <c r="J185" s="2">
        <f t="shared" si="17"/>
        <v>3.6995665500878014</v>
      </c>
    </row>
    <row r="186" spans="2:10" x14ac:dyDescent="0.25">
      <c r="B186" s="98">
        <v>43800</v>
      </c>
      <c r="C186" s="7">
        <v>22</v>
      </c>
      <c r="D186" s="7">
        <v>13</v>
      </c>
      <c r="E186" s="2">
        <v>36.700000000000003</v>
      </c>
      <c r="F186" s="2">
        <f t="shared" si="13"/>
        <v>17.5</v>
      </c>
      <c r="G186" s="2">
        <f t="shared" si="14"/>
        <v>9</v>
      </c>
      <c r="H186" s="2">
        <f t="shared" si="15"/>
        <v>3</v>
      </c>
      <c r="I186" s="2">
        <f t="shared" si="16"/>
        <v>3.6494516699999995</v>
      </c>
      <c r="J186" s="2">
        <f t="shared" si="17"/>
        <v>3.2678262799188751</v>
      </c>
    </row>
    <row r="187" spans="2:10" x14ac:dyDescent="0.25">
      <c r="B187" s="98">
        <v>43801</v>
      </c>
      <c r="C187" s="7">
        <v>16</v>
      </c>
      <c r="D187" s="7">
        <v>9</v>
      </c>
      <c r="E187" s="2">
        <v>36.6</v>
      </c>
      <c r="F187" s="2">
        <f t="shared" si="13"/>
        <v>12.5</v>
      </c>
      <c r="G187" s="2">
        <f t="shared" si="14"/>
        <v>7</v>
      </c>
      <c r="H187" s="2">
        <f t="shared" si="15"/>
        <v>2.6457513110645907</v>
      </c>
      <c r="I187" s="2">
        <f t="shared" si="16"/>
        <v>2.7551060863188011</v>
      </c>
      <c r="J187" s="2">
        <f t="shared" si="17"/>
        <v>2.8730466178643272</v>
      </c>
    </row>
    <row r="188" spans="2:10" x14ac:dyDescent="0.25">
      <c r="B188" s="98">
        <v>43802</v>
      </c>
      <c r="C188" s="7">
        <v>16</v>
      </c>
      <c r="D188" s="7">
        <v>11.5</v>
      </c>
      <c r="E188" s="2">
        <v>36.5</v>
      </c>
      <c r="F188" s="2">
        <f t="shared" si="13"/>
        <v>13.75</v>
      </c>
      <c r="G188" s="2">
        <f t="shared" si="14"/>
        <v>4.5</v>
      </c>
      <c r="H188" s="2">
        <f t="shared" si="15"/>
        <v>2.1213203435596424</v>
      </c>
      <c r="I188" s="2">
        <f t="shared" si="16"/>
        <v>2.2938450466819789</v>
      </c>
      <c r="J188" s="2">
        <f t="shared" si="17"/>
        <v>3.0385184601880924</v>
      </c>
    </row>
    <row r="189" spans="2:10" x14ac:dyDescent="0.25">
      <c r="B189" s="98">
        <v>43803</v>
      </c>
      <c r="C189" s="7">
        <v>16</v>
      </c>
      <c r="D189" s="7">
        <v>12</v>
      </c>
      <c r="E189" s="2">
        <v>36.299999999999997</v>
      </c>
      <c r="F189" s="2">
        <f t="shared" si="13"/>
        <v>14</v>
      </c>
      <c r="G189" s="2">
        <f t="shared" si="14"/>
        <v>4</v>
      </c>
      <c r="H189" s="2">
        <f t="shared" si="15"/>
        <v>2</v>
      </c>
      <c r="I189" s="2">
        <f t="shared" si="16"/>
        <v>2.16785052</v>
      </c>
      <c r="J189" s="2">
        <f t="shared" si="17"/>
        <v>3.2226882861880926</v>
      </c>
    </row>
    <row r="190" spans="2:10" x14ac:dyDescent="0.25">
      <c r="B190" s="98">
        <v>43804</v>
      </c>
      <c r="C190" s="7">
        <v>24</v>
      </c>
      <c r="D190" s="7">
        <v>11</v>
      </c>
      <c r="E190" s="2">
        <v>36.200000000000003</v>
      </c>
      <c r="F190" s="2">
        <f t="shared" si="13"/>
        <v>17.5</v>
      </c>
      <c r="G190" s="2">
        <f t="shared" si="14"/>
        <v>13</v>
      </c>
      <c r="H190" s="2">
        <f t="shared" si="15"/>
        <v>3.6055512754639891</v>
      </c>
      <c r="I190" s="2">
        <f t="shared" si="16"/>
        <v>4.3263389779396837</v>
      </c>
      <c r="J190" s="2">
        <f t="shared" si="17"/>
        <v>3.5387656541244321</v>
      </c>
    </row>
    <row r="191" spans="2:10" x14ac:dyDescent="0.25">
      <c r="B191" s="98">
        <v>43805</v>
      </c>
      <c r="C191" s="7">
        <v>24</v>
      </c>
      <c r="D191" s="7">
        <v>8</v>
      </c>
      <c r="E191" s="2">
        <v>36</v>
      </c>
      <c r="F191" s="2">
        <f t="shared" si="13"/>
        <v>16</v>
      </c>
      <c r="G191" s="2">
        <f t="shared" si="14"/>
        <v>16</v>
      </c>
      <c r="H191" s="2">
        <f t="shared" si="15"/>
        <v>4</v>
      </c>
      <c r="I191" s="2">
        <f t="shared" si="16"/>
        <v>4.5703007999999992</v>
      </c>
      <c r="J191" s="2">
        <f t="shared" si="17"/>
        <v>3.9255213545551464</v>
      </c>
    </row>
    <row r="192" spans="2:10" x14ac:dyDescent="0.25">
      <c r="B192" s="98">
        <v>43806</v>
      </c>
      <c r="C192" s="7">
        <v>23</v>
      </c>
      <c r="D192" s="7">
        <v>8</v>
      </c>
      <c r="E192" s="2">
        <v>35.799999999999997</v>
      </c>
      <c r="F192" s="2">
        <f t="shared" si="13"/>
        <v>15.5</v>
      </c>
      <c r="G192" s="2">
        <f t="shared" si="14"/>
        <v>15</v>
      </c>
      <c r="H192" s="2">
        <f t="shared" si="15"/>
        <v>3.872983346207417</v>
      </c>
      <c r="I192" s="2">
        <f t="shared" si="16"/>
        <v>4.3354929260004988</v>
      </c>
      <c r="J192" s="2">
        <f t="shared" si="17"/>
        <v>4.3576008088095</v>
      </c>
    </row>
    <row r="193" spans="2:10" x14ac:dyDescent="0.25">
      <c r="B193" s="98">
        <v>43807</v>
      </c>
      <c r="C193" s="7">
        <v>23</v>
      </c>
      <c r="D193" s="7">
        <v>9</v>
      </c>
      <c r="E193" s="2">
        <v>35.6</v>
      </c>
      <c r="F193" s="2">
        <f t="shared" si="13"/>
        <v>16</v>
      </c>
      <c r="G193" s="2">
        <f t="shared" si="14"/>
        <v>14</v>
      </c>
      <c r="H193" s="2">
        <f t="shared" si="15"/>
        <v>3.7416573867739413</v>
      </c>
      <c r="I193" s="2">
        <f t="shared" si="16"/>
        <v>4.2276235488355489</v>
      </c>
      <c r="J193" s="2">
        <f t="shared" si="17"/>
        <v>4.4217069862660709</v>
      </c>
    </row>
    <row r="194" spans="2:10" x14ac:dyDescent="0.25">
      <c r="B194" s="98">
        <v>43808</v>
      </c>
      <c r="C194" s="7">
        <v>24</v>
      </c>
      <c r="D194" s="7">
        <v>10</v>
      </c>
      <c r="E194" s="2">
        <v>35.4</v>
      </c>
      <c r="F194" s="2">
        <f t="shared" si="13"/>
        <v>17</v>
      </c>
      <c r="G194" s="2">
        <f t="shared" si="14"/>
        <v>14</v>
      </c>
      <c r="H194" s="2">
        <f t="shared" si="15"/>
        <v>3.7416573867739413</v>
      </c>
      <c r="I194" s="2">
        <f t="shared" si="16"/>
        <v>4.3282477912717656</v>
      </c>
      <c r="J194" s="2">
        <f t="shared" si="17"/>
        <v>4.4372170696735118</v>
      </c>
    </row>
    <row r="195" spans="2:10" x14ac:dyDescent="0.25">
      <c r="B195" s="98">
        <v>43809</v>
      </c>
      <c r="C195" s="7">
        <v>26</v>
      </c>
      <c r="D195" s="7">
        <v>11</v>
      </c>
      <c r="E195" s="2">
        <v>35.200000000000003</v>
      </c>
      <c r="F195" s="2">
        <f t="shared" ref="F195:F258" si="18">0.5*(C195+D195)</f>
        <v>18.5</v>
      </c>
      <c r="G195" s="2">
        <f t="shared" ref="G195:G258" si="19">C195-D195</f>
        <v>15</v>
      </c>
      <c r="H195" s="2">
        <f t="shared" si="15"/>
        <v>3.872983346207417</v>
      </c>
      <c r="I195" s="2">
        <f t="shared" si="16"/>
        <v>4.6468698652225404</v>
      </c>
      <c r="J195" s="2">
        <f t="shared" si="17"/>
        <v>4.4408028867965319</v>
      </c>
    </row>
    <row r="196" spans="2:10" x14ac:dyDescent="0.25">
      <c r="B196" s="98">
        <v>43810</v>
      </c>
      <c r="C196" s="7">
        <v>25</v>
      </c>
      <c r="D196" s="7">
        <v>8</v>
      </c>
      <c r="E196" s="2">
        <v>35</v>
      </c>
      <c r="F196" s="2">
        <f t="shared" si="18"/>
        <v>16.5</v>
      </c>
      <c r="G196" s="2">
        <f t="shared" si="19"/>
        <v>17</v>
      </c>
      <c r="H196" s="2">
        <f t="shared" si="15"/>
        <v>4.1231056256176606</v>
      </c>
      <c r="I196" s="2">
        <f t="shared" si="16"/>
        <v>4.6478512170372079</v>
      </c>
      <c r="J196" s="2">
        <f t="shared" si="17"/>
        <v>4.4357340682708601</v>
      </c>
    </row>
    <row r="197" spans="2:10" x14ac:dyDescent="0.25">
      <c r="B197" s="98">
        <v>43811</v>
      </c>
      <c r="C197" s="7">
        <v>24</v>
      </c>
      <c r="D197" s="7">
        <v>9</v>
      </c>
      <c r="E197" s="2">
        <v>34.9</v>
      </c>
      <c r="F197" s="2">
        <f t="shared" si="18"/>
        <v>16.5</v>
      </c>
      <c r="G197" s="2">
        <f t="shared" si="19"/>
        <v>15</v>
      </c>
      <c r="H197" s="2">
        <f t="shared" si="15"/>
        <v>3.872983346207417</v>
      </c>
      <c r="I197" s="2">
        <f t="shared" si="16"/>
        <v>4.3534220116155966</v>
      </c>
      <c r="J197" s="2">
        <f t="shared" si="17"/>
        <v>4.2426821871752063</v>
      </c>
    </row>
    <row r="198" spans="2:10" x14ac:dyDescent="0.25">
      <c r="B198" s="98">
        <v>43812</v>
      </c>
      <c r="C198" s="7">
        <v>23</v>
      </c>
      <c r="D198" s="7">
        <v>8</v>
      </c>
      <c r="E198" s="2">
        <v>34.700000000000003</v>
      </c>
      <c r="F198" s="2">
        <f t="shared" si="18"/>
        <v>15.5</v>
      </c>
      <c r="G198" s="2">
        <f t="shared" si="19"/>
        <v>15</v>
      </c>
      <c r="H198" s="2">
        <f t="shared" si="15"/>
        <v>3.872983346207417</v>
      </c>
      <c r="I198" s="2">
        <f t="shared" si="16"/>
        <v>4.2022794562071883</v>
      </c>
      <c r="J198" s="2">
        <f t="shared" si="17"/>
        <v>4.0154599672669535</v>
      </c>
    </row>
    <row r="199" spans="2:10" x14ac:dyDescent="0.25">
      <c r="B199" s="98">
        <v>43813</v>
      </c>
      <c r="C199" s="7">
        <v>19</v>
      </c>
      <c r="D199" s="7">
        <v>8</v>
      </c>
      <c r="E199" s="272">
        <v>34.5</v>
      </c>
      <c r="F199" s="2">
        <f t="shared" si="18"/>
        <v>13.5</v>
      </c>
      <c r="G199" s="2">
        <f t="shared" si="19"/>
        <v>11</v>
      </c>
      <c r="H199" s="2">
        <f t="shared" ref="H199:H262" si="20">SQRT(G199)</f>
        <v>3.3166247903553998</v>
      </c>
      <c r="I199" s="2">
        <f t="shared" ref="I199:I262" si="21">0.000939*(F199+17.8)*H199*E199</f>
        <v>3.3629883857934963</v>
      </c>
      <c r="J199" s="2">
        <f t="shared" si="17"/>
        <v>3.773940610603161</v>
      </c>
    </row>
    <row r="200" spans="2:10" x14ac:dyDescent="0.25">
      <c r="B200" s="98">
        <v>43814</v>
      </c>
      <c r="C200" s="7">
        <v>20</v>
      </c>
      <c r="D200" s="7">
        <v>8.5</v>
      </c>
      <c r="E200" s="2">
        <v>34.4</v>
      </c>
      <c r="F200" s="2">
        <f t="shared" si="18"/>
        <v>14.25</v>
      </c>
      <c r="G200" s="2">
        <f t="shared" si="19"/>
        <v>11.5</v>
      </c>
      <c r="H200" s="2">
        <f t="shared" si="20"/>
        <v>3.3911649915626341</v>
      </c>
      <c r="I200" s="2">
        <f t="shared" si="21"/>
        <v>3.5107587656812789</v>
      </c>
      <c r="J200" s="2">
        <f t="shared" si="17"/>
        <v>3.5680556515006687</v>
      </c>
    </row>
    <row r="201" spans="2:10" x14ac:dyDescent="0.25">
      <c r="B201" s="98">
        <v>43815</v>
      </c>
      <c r="C201" s="7">
        <v>20</v>
      </c>
      <c r="D201" s="7">
        <v>9</v>
      </c>
      <c r="E201" s="2">
        <v>34.200000000000003</v>
      </c>
      <c r="F201" s="2">
        <f t="shared" si="18"/>
        <v>14.5</v>
      </c>
      <c r="G201" s="2">
        <f t="shared" si="19"/>
        <v>11</v>
      </c>
      <c r="H201" s="2">
        <f t="shared" si="20"/>
        <v>3.3166247903553998</v>
      </c>
      <c r="I201" s="2">
        <f t="shared" si="21"/>
        <v>3.4402544337182417</v>
      </c>
      <c r="J201" s="2">
        <f t="shared" ref="J201:J264" si="22">0.2*(I199+I200+I201+I202+I203)</f>
        <v>3.3772108014164774</v>
      </c>
    </row>
    <row r="202" spans="2:10" x14ac:dyDescent="0.25">
      <c r="B202" s="98">
        <v>43816</v>
      </c>
      <c r="C202" s="7">
        <v>19</v>
      </c>
      <c r="D202" s="7">
        <v>8</v>
      </c>
      <c r="E202" s="2">
        <v>34.1</v>
      </c>
      <c r="F202" s="2">
        <f t="shared" si="18"/>
        <v>13.5</v>
      </c>
      <c r="G202" s="2">
        <f t="shared" si="19"/>
        <v>11</v>
      </c>
      <c r="H202" s="2">
        <f t="shared" si="20"/>
        <v>3.3166247903553998</v>
      </c>
      <c r="I202" s="2">
        <f t="shared" si="21"/>
        <v>3.323997216103137</v>
      </c>
      <c r="J202" s="2">
        <f t="shared" si="22"/>
        <v>3.436134502370896</v>
      </c>
    </row>
    <row r="203" spans="2:10" x14ac:dyDescent="0.25">
      <c r="B203" s="98">
        <v>43817</v>
      </c>
      <c r="C203" s="7">
        <v>17</v>
      </c>
      <c r="D203" s="7">
        <v>4</v>
      </c>
      <c r="E203" s="2">
        <v>33.9</v>
      </c>
      <c r="F203" s="2">
        <f t="shared" si="18"/>
        <v>10.5</v>
      </c>
      <c r="G203" s="2">
        <f t="shared" si="19"/>
        <v>13</v>
      </c>
      <c r="H203" s="2">
        <f t="shared" si="20"/>
        <v>3.6055512754639891</v>
      </c>
      <c r="I203" s="2">
        <f t="shared" si="21"/>
        <v>3.2480552057862315</v>
      </c>
      <c r="J203" s="2">
        <f t="shared" si="22"/>
        <v>3.5713127412857943</v>
      </c>
    </row>
    <row r="204" spans="2:10" x14ac:dyDescent="0.25">
      <c r="B204" s="98">
        <v>43818</v>
      </c>
      <c r="C204" s="7">
        <v>20</v>
      </c>
      <c r="D204" s="7">
        <v>6</v>
      </c>
      <c r="E204" s="2">
        <v>33.799999999999997</v>
      </c>
      <c r="F204" s="2">
        <f t="shared" si="18"/>
        <v>13</v>
      </c>
      <c r="G204" s="2">
        <f t="shared" si="19"/>
        <v>14</v>
      </c>
      <c r="H204" s="2">
        <f t="shared" si="20"/>
        <v>3.7416573867739413</v>
      </c>
      <c r="I204" s="2">
        <f t="shared" si="21"/>
        <v>3.6576068905655874</v>
      </c>
      <c r="J204" s="2">
        <f t="shared" si="22"/>
        <v>3.7416061654476169</v>
      </c>
    </row>
    <row r="205" spans="2:10" x14ac:dyDescent="0.25">
      <c r="B205" s="98">
        <v>43819</v>
      </c>
      <c r="C205" s="7">
        <v>22</v>
      </c>
      <c r="D205" s="7">
        <v>2.5</v>
      </c>
      <c r="E205" s="2">
        <v>33.6</v>
      </c>
      <c r="F205" s="2">
        <f t="shared" si="18"/>
        <v>12.25</v>
      </c>
      <c r="G205" s="2">
        <f t="shared" si="19"/>
        <v>19.5</v>
      </c>
      <c r="H205" s="2">
        <f t="shared" si="20"/>
        <v>4.4158804331639239</v>
      </c>
      <c r="I205" s="2">
        <f t="shared" si="21"/>
        <v>4.1866499602557763</v>
      </c>
      <c r="J205" s="2">
        <f t="shared" si="22"/>
        <v>3.9771759756155696</v>
      </c>
    </row>
    <row r="206" spans="2:10" x14ac:dyDescent="0.25">
      <c r="B206" s="98">
        <v>43820</v>
      </c>
      <c r="C206" s="7">
        <v>23</v>
      </c>
      <c r="D206" s="7">
        <v>4</v>
      </c>
      <c r="E206" s="2">
        <v>33.5</v>
      </c>
      <c r="F206" s="2">
        <f t="shared" si="18"/>
        <v>13.5</v>
      </c>
      <c r="G206" s="2">
        <f t="shared" si="19"/>
        <v>19</v>
      </c>
      <c r="H206" s="2">
        <f t="shared" si="20"/>
        <v>4.358898943540674</v>
      </c>
      <c r="I206" s="2">
        <f t="shared" si="21"/>
        <v>4.2917215545273502</v>
      </c>
      <c r="J206" s="2">
        <f t="shared" si="22"/>
        <v>4.2207163440705102</v>
      </c>
    </row>
    <row r="207" spans="2:10" x14ac:dyDescent="0.25">
      <c r="B207" s="98">
        <v>43821</v>
      </c>
      <c r="C207" s="7">
        <v>24</v>
      </c>
      <c r="D207" s="7">
        <v>2.5</v>
      </c>
      <c r="E207" s="2">
        <v>33.299999999999997</v>
      </c>
      <c r="F207" s="2">
        <f t="shared" si="18"/>
        <v>13.25</v>
      </c>
      <c r="G207" s="2">
        <f t="shared" si="19"/>
        <v>21.5</v>
      </c>
      <c r="H207" s="2">
        <f t="shared" si="20"/>
        <v>4.636809247747852</v>
      </c>
      <c r="I207" s="2">
        <f t="shared" si="21"/>
        <v>4.5018462669429029</v>
      </c>
      <c r="J207" s="2">
        <f t="shared" si="22"/>
        <v>4.3608333998310469</v>
      </c>
    </row>
    <row r="208" spans="2:10" x14ac:dyDescent="0.25">
      <c r="B208" s="98">
        <v>43822</v>
      </c>
      <c r="C208" s="7">
        <v>23.5</v>
      </c>
      <c r="D208" s="7">
        <v>0</v>
      </c>
      <c r="E208" s="2">
        <v>33.200000000000003</v>
      </c>
      <c r="F208" s="2">
        <f t="shared" si="18"/>
        <v>11.75</v>
      </c>
      <c r="G208" s="2">
        <f t="shared" si="19"/>
        <v>23.5</v>
      </c>
      <c r="H208" s="2">
        <f t="shared" si="20"/>
        <v>4.8476798574163293</v>
      </c>
      <c r="I208" s="2">
        <f t="shared" si="21"/>
        <v>4.4657570480609357</v>
      </c>
      <c r="J208" s="2">
        <f t="shared" si="22"/>
        <v>4.2921956569655366</v>
      </c>
    </row>
    <row r="209" spans="2:10" x14ac:dyDescent="0.25">
      <c r="B209" s="98">
        <v>43823</v>
      </c>
      <c r="C209" s="7">
        <v>23</v>
      </c>
      <c r="D209" s="7">
        <v>-0.2</v>
      </c>
      <c r="E209" s="2">
        <v>33</v>
      </c>
      <c r="F209" s="2">
        <f t="shared" si="18"/>
        <v>11.4</v>
      </c>
      <c r="G209" s="2">
        <f t="shared" si="19"/>
        <v>23.2</v>
      </c>
      <c r="H209" s="2">
        <f t="shared" si="20"/>
        <v>4.8166378315169185</v>
      </c>
      <c r="I209" s="2">
        <f t="shared" si="21"/>
        <v>4.3581921693682713</v>
      </c>
      <c r="J209" s="2">
        <f t="shared" si="22"/>
        <v>4.2797319270766065</v>
      </c>
    </row>
    <row r="210" spans="2:10" x14ac:dyDescent="0.25">
      <c r="B210" s="98">
        <v>43824</v>
      </c>
      <c r="C210" s="7">
        <v>20</v>
      </c>
      <c r="D210" s="7">
        <v>-0.1</v>
      </c>
      <c r="E210" s="2">
        <v>32.9</v>
      </c>
      <c r="F210" s="2">
        <f t="shared" si="18"/>
        <v>9.9499999999999993</v>
      </c>
      <c r="G210" s="2">
        <f t="shared" si="19"/>
        <v>20.100000000000001</v>
      </c>
      <c r="H210" s="2">
        <f t="shared" si="20"/>
        <v>4.483302354291979</v>
      </c>
      <c r="I210" s="2">
        <f t="shared" si="21"/>
        <v>3.8434612459282258</v>
      </c>
      <c r="J210" s="2">
        <f t="shared" si="22"/>
        <v>4.1793814078468747</v>
      </c>
    </row>
    <row r="211" spans="2:10" x14ac:dyDescent="0.25">
      <c r="B211" s="98">
        <v>43825</v>
      </c>
      <c r="C211" s="7">
        <v>23</v>
      </c>
      <c r="D211" s="7">
        <v>3</v>
      </c>
      <c r="E211" s="2">
        <v>32.700000000000003</v>
      </c>
      <c r="F211" s="2">
        <f t="shared" si="18"/>
        <v>13</v>
      </c>
      <c r="G211" s="2">
        <f t="shared" si="19"/>
        <v>20</v>
      </c>
      <c r="H211" s="2">
        <f t="shared" si="20"/>
        <v>4.4721359549995796</v>
      </c>
      <c r="I211" s="2">
        <f t="shared" si="21"/>
        <v>4.2294029050826971</v>
      </c>
      <c r="J211" s="2">
        <f t="shared" si="22"/>
        <v>4.1032221147252113</v>
      </c>
    </row>
    <row r="212" spans="2:10" x14ac:dyDescent="0.25">
      <c r="B212" s="98">
        <v>43826</v>
      </c>
      <c r="C212" s="7">
        <v>22</v>
      </c>
      <c r="D212" s="7">
        <v>4</v>
      </c>
      <c r="E212" s="2">
        <v>32.6</v>
      </c>
      <c r="F212" s="2">
        <f t="shared" si="18"/>
        <v>13</v>
      </c>
      <c r="G212" s="2">
        <f t="shared" si="19"/>
        <v>18</v>
      </c>
      <c r="H212" s="2">
        <f t="shared" si="20"/>
        <v>4.2426406871192848</v>
      </c>
      <c r="I212" s="2">
        <f t="shared" si="21"/>
        <v>4.0000936707942447</v>
      </c>
      <c r="J212" s="2">
        <f t="shared" si="22"/>
        <v>3.9833991430450157</v>
      </c>
    </row>
    <row r="213" spans="2:10" x14ac:dyDescent="0.25">
      <c r="B213" s="98">
        <v>43827</v>
      </c>
      <c r="C213" s="7">
        <v>22</v>
      </c>
      <c r="D213" s="7">
        <v>1</v>
      </c>
      <c r="E213" s="2">
        <v>32.4</v>
      </c>
      <c r="F213" s="2">
        <f t="shared" si="18"/>
        <v>11.5</v>
      </c>
      <c r="G213" s="2">
        <f t="shared" si="19"/>
        <v>21</v>
      </c>
      <c r="H213" s="2">
        <f t="shared" si="20"/>
        <v>4.5825756949558398</v>
      </c>
      <c r="I213" s="2">
        <f t="shared" si="21"/>
        <v>4.084960582452613</v>
      </c>
      <c r="J213" s="2">
        <f t="shared" si="22"/>
        <v>3.9235116364174463</v>
      </c>
    </row>
    <row r="214" spans="2:10" x14ac:dyDescent="0.25">
      <c r="B214" s="98">
        <v>43828</v>
      </c>
      <c r="C214" s="7">
        <v>20</v>
      </c>
      <c r="D214" s="7">
        <v>0</v>
      </c>
      <c r="E214" s="2">
        <v>32.200000000000003</v>
      </c>
      <c r="F214" s="2">
        <f t="shared" si="18"/>
        <v>10</v>
      </c>
      <c r="G214" s="2">
        <f t="shared" si="19"/>
        <v>20</v>
      </c>
      <c r="H214" s="2">
        <f t="shared" si="20"/>
        <v>4.4721359549995796</v>
      </c>
      <c r="I214" s="2">
        <f t="shared" si="21"/>
        <v>3.7590773109673008</v>
      </c>
      <c r="J214" s="2">
        <f t="shared" si="22"/>
        <v>3.7459538642765624</v>
      </c>
    </row>
    <row r="215" spans="2:10" x14ac:dyDescent="0.25">
      <c r="B215" s="98">
        <v>43829</v>
      </c>
      <c r="C215" s="7">
        <v>19</v>
      </c>
      <c r="D215" s="7">
        <v>1</v>
      </c>
      <c r="E215" s="2">
        <v>32</v>
      </c>
      <c r="F215" s="2">
        <f t="shared" si="18"/>
        <v>10</v>
      </c>
      <c r="G215" s="2">
        <f t="shared" si="19"/>
        <v>18</v>
      </c>
      <c r="H215" s="2">
        <f t="shared" si="20"/>
        <v>4.2426406871192848</v>
      </c>
      <c r="I215" s="2">
        <f t="shared" si="21"/>
        <v>3.5440237127903753</v>
      </c>
      <c r="J215" s="2">
        <f t="shared" si="22"/>
        <v>3.6012973251482361</v>
      </c>
    </row>
    <row r="216" spans="2:10" x14ac:dyDescent="0.25">
      <c r="B216" s="98">
        <v>43830</v>
      </c>
      <c r="C216" s="7">
        <v>18</v>
      </c>
      <c r="D216" s="7">
        <v>1.5</v>
      </c>
      <c r="E216" s="2">
        <v>31.8</v>
      </c>
      <c r="F216" s="2">
        <f t="shared" si="18"/>
        <v>9.75</v>
      </c>
      <c r="G216" s="2">
        <f t="shared" si="19"/>
        <v>16.5</v>
      </c>
      <c r="H216" s="2">
        <f t="shared" si="20"/>
        <v>4.0620192023179804</v>
      </c>
      <c r="I216" s="2">
        <f t="shared" si="21"/>
        <v>3.3416140443782751</v>
      </c>
      <c r="J216" s="2">
        <f t="shared" si="22"/>
        <v>3.3470194771311803</v>
      </c>
    </row>
    <row r="217" spans="2:10" x14ac:dyDescent="0.25">
      <c r="B217" s="98">
        <v>43831</v>
      </c>
      <c r="C217" s="7">
        <v>18</v>
      </c>
      <c r="D217" s="7">
        <v>2.5</v>
      </c>
      <c r="E217" s="2">
        <v>31.6</v>
      </c>
      <c r="F217" s="2">
        <f t="shared" si="18"/>
        <v>10.25</v>
      </c>
      <c r="G217" s="2">
        <f t="shared" si="19"/>
        <v>15.5</v>
      </c>
      <c r="H217" s="2">
        <f t="shared" si="20"/>
        <v>3.9370039370059056</v>
      </c>
      <c r="I217" s="2">
        <f t="shared" si="21"/>
        <v>3.2768109751526135</v>
      </c>
      <c r="J217" s="2">
        <f t="shared" si="22"/>
        <v>3.285011946235993</v>
      </c>
    </row>
    <row r="218" spans="2:10" x14ac:dyDescent="0.25">
      <c r="B218" s="98">
        <v>43832</v>
      </c>
      <c r="C218" s="7">
        <v>16</v>
      </c>
      <c r="D218" s="7">
        <v>4.5</v>
      </c>
      <c r="E218" s="2">
        <v>31.5</v>
      </c>
      <c r="F218" s="2">
        <f t="shared" si="18"/>
        <v>10.25</v>
      </c>
      <c r="G218" s="2">
        <f t="shared" si="19"/>
        <v>11.5</v>
      </c>
      <c r="H218" s="2">
        <f t="shared" si="20"/>
        <v>3.3911649915626341</v>
      </c>
      <c r="I218" s="2">
        <f t="shared" si="21"/>
        <v>2.8135713423673372</v>
      </c>
      <c r="J218" s="2">
        <f t="shared" si="22"/>
        <v>3.2111667992147988</v>
      </c>
    </row>
    <row r="219" spans="2:10" x14ac:dyDescent="0.25">
      <c r="B219" s="98">
        <v>43833</v>
      </c>
      <c r="C219" s="7">
        <v>20</v>
      </c>
      <c r="D219" s="7">
        <v>5</v>
      </c>
      <c r="E219" s="2">
        <v>31.3</v>
      </c>
      <c r="F219" s="2">
        <f t="shared" si="18"/>
        <v>12.5</v>
      </c>
      <c r="G219" s="2">
        <f t="shared" si="19"/>
        <v>15</v>
      </c>
      <c r="H219" s="2">
        <f t="shared" si="20"/>
        <v>3.872983346207417</v>
      </c>
      <c r="I219" s="2">
        <f t="shared" si="21"/>
        <v>3.4490396564913635</v>
      </c>
      <c r="J219" s="2">
        <f t="shared" si="22"/>
        <v>3.2983259067586448</v>
      </c>
    </row>
    <row r="220" spans="2:10" x14ac:dyDescent="0.25">
      <c r="B220" s="98">
        <v>43834</v>
      </c>
      <c r="C220" s="7">
        <v>18</v>
      </c>
      <c r="D220" s="7">
        <v>3.5</v>
      </c>
      <c r="E220" s="2">
        <v>31.1</v>
      </c>
      <c r="F220" s="2">
        <f t="shared" si="18"/>
        <v>10.75</v>
      </c>
      <c r="G220" s="2">
        <f t="shared" si="19"/>
        <v>14.5</v>
      </c>
      <c r="H220" s="2">
        <f t="shared" si="20"/>
        <v>3.8078865529319543</v>
      </c>
      <c r="I220" s="2">
        <f t="shared" si="21"/>
        <v>3.1747979776844031</v>
      </c>
      <c r="J220" s="2">
        <f t="shared" si="22"/>
        <v>3.3642075489202896</v>
      </c>
    </row>
    <row r="221" spans="2:10" x14ac:dyDescent="0.25">
      <c r="B221" s="98">
        <v>43835</v>
      </c>
      <c r="C221" s="7">
        <v>22.5</v>
      </c>
      <c r="D221" s="7">
        <v>6</v>
      </c>
      <c r="E221" s="2">
        <v>30.9</v>
      </c>
      <c r="F221" s="2">
        <f t="shared" si="18"/>
        <v>14.25</v>
      </c>
      <c r="G221" s="2">
        <f t="shared" si="19"/>
        <v>16.5</v>
      </c>
      <c r="H221" s="2">
        <f t="shared" si="20"/>
        <v>4.0620192023179804</v>
      </c>
      <c r="I221" s="2">
        <f t="shared" si="21"/>
        <v>3.777409582097504</v>
      </c>
      <c r="J221" s="2">
        <f t="shared" si="22"/>
        <v>3.5258894503315648</v>
      </c>
    </row>
    <row r="222" spans="2:10" x14ac:dyDescent="0.25">
      <c r="B222" s="98">
        <v>43836</v>
      </c>
      <c r="C222" s="7">
        <v>22</v>
      </c>
      <c r="D222" s="7">
        <v>7</v>
      </c>
      <c r="E222" s="2">
        <v>30.7</v>
      </c>
      <c r="F222" s="2">
        <f t="shared" si="18"/>
        <v>14.5</v>
      </c>
      <c r="G222" s="2">
        <f t="shared" si="19"/>
        <v>15</v>
      </c>
      <c r="H222" s="2">
        <f t="shared" si="20"/>
        <v>3.872983346207417</v>
      </c>
      <c r="I222" s="2">
        <f t="shared" si="21"/>
        <v>3.606219185960839</v>
      </c>
      <c r="J222" s="2">
        <f t="shared" si="22"/>
        <v>3.6305547484616953</v>
      </c>
    </row>
    <row r="223" spans="2:10" x14ac:dyDescent="0.25">
      <c r="B223" s="98">
        <v>43837</v>
      </c>
      <c r="C223" s="7">
        <v>23</v>
      </c>
      <c r="D223" s="7">
        <v>9</v>
      </c>
      <c r="E223" s="2">
        <v>30.5</v>
      </c>
      <c r="F223" s="2">
        <f t="shared" si="18"/>
        <v>16</v>
      </c>
      <c r="G223" s="2">
        <f t="shared" si="19"/>
        <v>14</v>
      </c>
      <c r="H223" s="2">
        <f t="shared" si="20"/>
        <v>3.7416573867739413</v>
      </c>
      <c r="I223" s="2">
        <f t="shared" si="21"/>
        <v>3.6219808494237147</v>
      </c>
      <c r="J223" s="2">
        <f t="shared" si="22"/>
        <v>3.5855399083699937</v>
      </c>
    </row>
    <row r="224" spans="2:10" x14ac:dyDescent="0.25">
      <c r="B224" s="98">
        <v>43838</v>
      </c>
      <c r="C224" s="7">
        <v>24</v>
      </c>
      <c r="D224" s="7">
        <v>6</v>
      </c>
      <c r="E224" s="2">
        <v>30.4</v>
      </c>
      <c r="F224" s="2">
        <f t="shared" si="18"/>
        <v>15</v>
      </c>
      <c r="G224" s="2">
        <f t="shared" si="19"/>
        <v>18</v>
      </c>
      <c r="H224" s="2">
        <f t="shared" si="20"/>
        <v>4.2426406871192848</v>
      </c>
      <c r="I224" s="2">
        <f t="shared" si="21"/>
        <v>3.9723661471420169</v>
      </c>
      <c r="J224" s="2">
        <f t="shared" si="22"/>
        <v>3.4896463471706185</v>
      </c>
    </row>
    <row r="225" spans="2:10" x14ac:dyDescent="0.25">
      <c r="B225" s="98">
        <v>43839</v>
      </c>
      <c r="C225" s="7">
        <v>17</v>
      </c>
      <c r="D225" s="7">
        <v>3</v>
      </c>
      <c r="E225" s="2">
        <v>30.2</v>
      </c>
      <c r="F225" s="2">
        <f t="shared" si="18"/>
        <v>10</v>
      </c>
      <c r="G225" s="2">
        <f t="shared" si="19"/>
        <v>14</v>
      </c>
      <c r="H225" s="2">
        <f t="shared" si="20"/>
        <v>3.7416573867739413</v>
      </c>
      <c r="I225" s="2">
        <f t="shared" si="21"/>
        <v>2.9497237772258944</v>
      </c>
      <c r="J225" s="2">
        <f t="shared" si="22"/>
        <v>3.4507913840652273</v>
      </c>
    </row>
    <row r="226" spans="2:10" x14ac:dyDescent="0.25">
      <c r="B226" s="98">
        <v>43840</v>
      </c>
      <c r="C226" s="7">
        <v>19</v>
      </c>
      <c r="D226" s="7">
        <v>2</v>
      </c>
      <c r="E226" s="2">
        <v>30.1</v>
      </c>
      <c r="F226" s="2">
        <f t="shared" si="18"/>
        <v>10.5</v>
      </c>
      <c r="G226" s="2">
        <f t="shared" si="19"/>
        <v>17</v>
      </c>
      <c r="H226" s="2">
        <f t="shared" si="20"/>
        <v>4.1231056256176606</v>
      </c>
      <c r="I226" s="2">
        <f t="shared" si="21"/>
        <v>3.2979417761006284</v>
      </c>
      <c r="J226" s="2">
        <f t="shared" si="22"/>
        <v>3.3958966219897118</v>
      </c>
    </row>
    <row r="227" spans="2:10" x14ac:dyDescent="0.25">
      <c r="B227" s="98">
        <v>43841</v>
      </c>
      <c r="C227" s="7">
        <v>20</v>
      </c>
      <c r="D227" s="7">
        <v>2.5</v>
      </c>
      <c r="E227" s="2">
        <v>29.9</v>
      </c>
      <c r="F227" s="2">
        <f t="shared" si="18"/>
        <v>11.25</v>
      </c>
      <c r="G227" s="2">
        <f t="shared" si="19"/>
        <v>17.5</v>
      </c>
      <c r="H227" s="2">
        <f t="shared" si="20"/>
        <v>4.1833001326703778</v>
      </c>
      <c r="I227" s="2">
        <f t="shared" si="21"/>
        <v>3.4119443704338801</v>
      </c>
      <c r="J227" s="2">
        <f t="shared" si="22"/>
        <v>3.3723760329605805</v>
      </c>
    </row>
    <row r="228" spans="2:10" x14ac:dyDescent="0.25">
      <c r="B228" s="98">
        <v>43842</v>
      </c>
      <c r="C228" s="7">
        <v>20</v>
      </c>
      <c r="D228" s="7">
        <v>3.5</v>
      </c>
      <c r="E228" s="2">
        <v>29.7</v>
      </c>
      <c r="F228" s="2">
        <f t="shared" si="18"/>
        <v>11.75</v>
      </c>
      <c r="G228" s="2">
        <f t="shared" si="19"/>
        <v>16.5</v>
      </c>
      <c r="H228" s="2">
        <f t="shared" si="20"/>
        <v>4.0620192023179804</v>
      </c>
      <c r="I228" s="2">
        <f t="shared" si="21"/>
        <v>3.3475070390461341</v>
      </c>
      <c r="J228" s="2">
        <f t="shared" si="22"/>
        <v>3.5649690794101851</v>
      </c>
    </row>
    <row r="229" spans="2:10" x14ac:dyDescent="0.25">
      <c r="B229" s="98">
        <v>43843</v>
      </c>
      <c r="C229" s="7">
        <v>24</v>
      </c>
      <c r="D229" s="7">
        <v>6</v>
      </c>
      <c r="E229" s="2">
        <v>29.5</v>
      </c>
      <c r="F229" s="2">
        <f t="shared" si="18"/>
        <v>15</v>
      </c>
      <c r="G229" s="2">
        <f t="shared" si="19"/>
        <v>18</v>
      </c>
      <c r="H229" s="2">
        <f t="shared" si="20"/>
        <v>4.2426406871192848</v>
      </c>
      <c r="I229" s="2">
        <f t="shared" si="21"/>
        <v>3.8547632019963651</v>
      </c>
      <c r="J229" s="2">
        <f t="shared" si="22"/>
        <v>3.5351816739856732</v>
      </c>
    </row>
    <row r="230" spans="2:10" x14ac:dyDescent="0.25">
      <c r="B230" s="98">
        <v>43844</v>
      </c>
      <c r="C230" s="7">
        <v>24</v>
      </c>
      <c r="D230" s="7">
        <v>4</v>
      </c>
      <c r="E230" s="272">
        <v>29.3</v>
      </c>
      <c r="F230" s="2">
        <f t="shared" si="18"/>
        <v>14</v>
      </c>
      <c r="G230" s="2">
        <f t="shared" si="19"/>
        <v>20</v>
      </c>
      <c r="H230" s="2">
        <f t="shared" si="20"/>
        <v>4.4721359549995796</v>
      </c>
      <c r="I230" s="2">
        <f t="shared" si="21"/>
        <v>3.9126890094739184</v>
      </c>
      <c r="J230" s="2">
        <f t="shared" si="22"/>
        <v>3.4056674749869957</v>
      </c>
    </row>
    <row r="231" spans="2:10" x14ac:dyDescent="0.25">
      <c r="B231" s="98">
        <v>43845</v>
      </c>
      <c r="C231" s="7">
        <v>20</v>
      </c>
      <c r="D231" s="7">
        <v>6</v>
      </c>
      <c r="E231" s="2">
        <v>29.1</v>
      </c>
      <c r="F231" s="2">
        <f t="shared" si="18"/>
        <v>13</v>
      </c>
      <c r="G231" s="2">
        <f t="shared" si="19"/>
        <v>14</v>
      </c>
      <c r="H231" s="2">
        <f t="shared" si="20"/>
        <v>3.7416573867739413</v>
      </c>
      <c r="I231" s="2">
        <f t="shared" si="21"/>
        <v>3.1490047489780655</v>
      </c>
      <c r="J231" s="2">
        <f t="shared" si="22"/>
        <v>3.3447627235607231</v>
      </c>
    </row>
    <row r="232" spans="2:10" x14ac:dyDescent="0.25">
      <c r="B232" s="98">
        <v>43846</v>
      </c>
      <c r="C232" s="7">
        <v>20</v>
      </c>
      <c r="D232" s="7">
        <v>10.5</v>
      </c>
      <c r="E232" s="2">
        <v>28.9</v>
      </c>
      <c r="F232" s="2">
        <f t="shared" si="18"/>
        <v>15.25</v>
      </c>
      <c r="G232" s="2">
        <f t="shared" si="19"/>
        <v>9.5</v>
      </c>
      <c r="H232" s="2">
        <f t="shared" si="20"/>
        <v>3.082207001484488</v>
      </c>
      <c r="I232" s="2">
        <f t="shared" si="21"/>
        <v>2.7643733754404938</v>
      </c>
      <c r="J232" s="2">
        <f t="shared" si="22"/>
        <v>3.2448196471198174</v>
      </c>
    </row>
    <row r="233" spans="2:10" x14ac:dyDescent="0.25">
      <c r="B233" s="98">
        <v>43847</v>
      </c>
      <c r="C233" s="7">
        <v>19</v>
      </c>
      <c r="D233" s="7">
        <v>4.5</v>
      </c>
      <c r="E233" s="2">
        <v>28.8</v>
      </c>
      <c r="F233" s="2">
        <f t="shared" si="18"/>
        <v>11.75</v>
      </c>
      <c r="G233" s="2">
        <f t="shared" si="19"/>
        <v>14.5</v>
      </c>
      <c r="H233" s="2">
        <f t="shared" si="20"/>
        <v>3.8078865529319543</v>
      </c>
      <c r="I233" s="2">
        <f t="shared" si="21"/>
        <v>3.0429832819147706</v>
      </c>
      <c r="J233" s="2">
        <f t="shared" si="22"/>
        <v>3.1218671658682626</v>
      </c>
    </row>
    <row r="234" spans="2:10" x14ac:dyDescent="0.25">
      <c r="B234" s="98">
        <v>43848</v>
      </c>
      <c r="C234" s="7">
        <v>21</v>
      </c>
      <c r="D234" s="7">
        <v>4</v>
      </c>
      <c r="E234" s="2">
        <v>28.6</v>
      </c>
      <c r="F234" s="2">
        <f t="shared" si="18"/>
        <v>12.5</v>
      </c>
      <c r="G234" s="2">
        <f t="shared" si="19"/>
        <v>17</v>
      </c>
      <c r="H234" s="2">
        <f t="shared" si="20"/>
        <v>4.1231056256176606</v>
      </c>
      <c r="I234" s="2">
        <f t="shared" si="21"/>
        <v>3.3550478197918396</v>
      </c>
      <c r="J234" s="2">
        <f t="shared" si="22"/>
        <v>3.1233446480726492</v>
      </c>
    </row>
    <row r="235" spans="2:10" x14ac:dyDescent="0.25">
      <c r="B235" s="98">
        <v>43849</v>
      </c>
      <c r="C235" s="7">
        <v>20</v>
      </c>
      <c r="D235" s="7">
        <v>0.7</v>
      </c>
      <c r="E235" s="2">
        <v>28.4</v>
      </c>
      <c r="F235" s="2">
        <f t="shared" si="18"/>
        <v>10.35</v>
      </c>
      <c r="G235" s="2">
        <f t="shared" si="19"/>
        <v>19.3</v>
      </c>
      <c r="H235" s="2">
        <f t="shared" si="20"/>
        <v>4.3931765272977596</v>
      </c>
      <c r="I235" s="2">
        <f t="shared" si="21"/>
        <v>3.2979266032161449</v>
      </c>
      <c r="J235" s="2">
        <f t="shared" si="22"/>
        <v>3.1510538616046078</v>
      </c>
    </row>
    <row r="236" spans="2:10" x14ac:dyDescent="0.25">
      <c r="B236" s="98">
        <v>43850</v>
      </c>
      <c r="C236" s="7">
        <v>20</v>
      </c>
      <c r="D236" s="7">
        <v>4</v>
      </c>
      <c r="E236" s="2">
        <v>28.2</v>
      </c>
      <c r="F236" s="2">
        <f t="shared" si="18"/>
        <v>12</v>
      </c>
      <c r="G236" s="2">
        <f t="shared" si="19"/>
        <v>16</v>
      </c>
      <c r="H236" s="2">
        <f t="shared" si="20"/>
        <v>4</v>
      </c>
      <c r="I236" s="2">
        <f t="shared" si="21"/>
        <v>3.1563921599999998</v>
      </c>
      <c r="J236" s="2">
        <f t="shared" si="22"/>
        <v>3.2559174992108377</v>
      </c>
    </row>
    <row r="237" spans="2:10" x14ac:dyDescent="0.25">
      <c r="B237" s="98">
        <v>43851</v>
      </c>
      <c r="C237" s="7">
        <v>19</v>
      </c>
      <c r="D237" s="7">
        <v>5.5</v>
      </c>
      <c r="E237" s="2">
        <v>28</v>
      </c>
      <c r="F237" s="2">
        <f t="shared" si="18"/>
        <v>12.25</v>
      </c>
      <c r="G237" s="2">
        <f t="shared" si="19"/>
        <v>13.5</v>
      </c>
      <c r="H237" s="2">
        <f t="shared" si="20"/>
        <v>3.6742346141747673</v>
      </c>
      <c r="I237" s="2">
        <f t="shared" si="21"/>
        <v>2.9029194431002834</v>
      </c>
      <c r="J237" s="2">
        <f t="shared" si="22"/>
        <v>3.2562504564825283</v>
      </c>
    </row>
    <row r="238" spans="2:10" x14ac:dyDescent="0.25">
      <c r="B238" s="98">
        <v>43852</v>
      </c>
      <c r="C238" s="7">
        <v>23.5</v>
      </c>
      <c r="D238" s="7">
        <v>6</v>
      </c>
      <c r="E238" s="2">
        <v>27.9</v>
      </c>
      <c r="F238" s="2">
        <f t="shared" si="18"/>
        <v>14.75</v>
      </c>
      <c r="G238" s="2">
        <f t="shared" si="19"/>
        <v>17.5</v>
      </c>
      <c r="H238" s="2">
        <f t="shared" si="20"/>
        <v>4.1833001326703778</v>
      </c>
      <c r="I238" s="2">
        <f t="shared" si="21"/>
        <v>3.5673014699459196</v>
      </c>
      <c r="J238" s="2">
        <f t="shared" si="22"/>
        <v>3.2250050336555476</v>
      </c>
    </row>
    <row r="239" spans="2:10" x14ac:dyDescent="0.25">
      <c r="B239" s="98">
        <v>43853</v>
      </c>
      <c r="C239" s="7">
        <v>22</v>
      </c>
      <c r="D239" s="7">
        <v>5</v>
      </c>
      <c r="E239" s="2">
        <v>27.7</v>
      </c>
      <c r="F239" s="2">
        <f t="shared" si="18"/>
        <v>13.5</v>
      </c>
      <c r="G239" s="2">
        <f t="shared" si="19"/>
        <v>17</v>
      </c>
      <c r="H239" s="2">
        <f t="shared" si="20"/>
        <v>4.1231056256176606</v>
      </c>
      <c r="I239" s="2">
        <f t="shared" si="21"/>
        <v>3.3567126061502948</v>
      </c>
      <c r="J239" s="2">
        <f t="shared" si="22"/>
        <v>3.2957753813215143</v>
      </c>
    </row>
    <row r="240" spans="2:10" x14ac:dyDescent="0.25">
      <c r="B240" s="98">
        <v>43854</v>
      </c>
      <c r="C240" s="7">
        <v>21</v>
      </c>
      <c r="D240" s="7">
        <v>6</v>
      </c>
      <c r="E240" s="2">
        <v>27.6</v>
      </c>
      <c r="F240" s="2">
        <f t="shared" si="18"/>
        <v>13.5</v>
      </c>
      <c r="G240" s="2">
        <f t="shared" si="19"/>
        <v>15</v>
      </c>
      <c r="H240" s="2">
        <f t="shared" si="20"/>
        <v>3.872983346207417</v>
      </c>
      <c r="I240" s="2">
        <f t="shared" si="21"/>
        <v>3.1416994890812422</v>
      </c>
      <c r="J240" s="2">
        <f t="shared" si="22"/>
        <v>3.4058147247014583</v>
      </c>
    </row>
    <row r="241" spans="2:10" x14ac:dyDescent="0.25">
      <c r="B241" s="98">
        <v>43855</v>
      </c>
      <c r="C241" s="7">
        <v>23</v>
      </c>
      <c r="D241" s="7">
        <v>4</v>
      </c>
      <c r="E241" s="2">
        <v>27.4</v>
      </c>
      <c r="F241" s="2">
        <f t="shared" si="18"/>
        <v>13.5</v>
      </c>
      <c r="G241" s="2">
        <f t="shared" si="19"/>
        <v>19</v>
      </c>
      <c r="H241" s="2">
        <f t="shared" si="20"/>
        <v>4.358898943540674</v>
      </c>
      <c r="I241" s="2">
        <f t="shared" si="21"/>
        <v>3.5102438983298323</v>
      </c>
      <c r="J241" s="2">
        <f t="shared" si="22"/>
        <v>3.4361407631204779</v>
      </c>
    </row>
    <row r="242" spans="2:10" x14ac:dyDescent="0.25">
      <c r="B242" s="98">
        <v>43856</v>
      </c>
      <c r="C242" s="7">
        <v>24</v>
      </c>
      <c r="D242" s="7">
        <v>8</v>
      </c>
      <c r="E242" s="2">
        <v>27.2</v>
      </c>
      <c r="F242" s="2">
        <f t="shared" si="18"/>
        <v>16</v>
      </c>
      <c r="G242" s="2">
        <f t="shared" si="19"/>
        <v>16</v>
      </c>
      <c r="H242" s="2">
        <f t="shared" si="20"/>
        <v>4</v>
      </c>
      <c r="I242" s="2">
        <f t="shared" si="21"/>
        <v>3.4531161599999991</v>
      </c>
      <c r="J242" s="2">
        <f t="shared" si="22"/>
        <v>3.5286334258904191</v>
      </c>
    </row>
    <row r="243" spans="2:10" x14ac:dyDescent="0.25">
      <c r="B243" s="98">
        <v>43857</v>
      </c>
      <c r="C243" s="7">
        <v>25</v>
      </c>
      <c r="D243" s="7">
        <v>5</v>
      </c>
      <c r="E243" s="2">
        <v>27</v>
      </c>
      <c r="F243" s="2">
        <f t="shared" si="18"/>
        <v>15</v>
      </c>
      <c r="G243" s="2">
        <f t="shared" si="19"/>
        <v>20</v>
      </c>
      <c r="H243" s="2">
        <f t="shared" si="20"/>
        <v>4.4721359549995796</v>
      </c>
      <c r="I243" s="2">
        <f t="shared" si="21"/>
        <v>3.7189316620410215</v>
      </c>
      <c r="J243" s="2">
        <f t="shared" si="22"/>
        <v>3.5982785200741705</v>
      </c>
    </row>
    <row r="244" spans="2:10" x14ac:dyDescent="0.25">
      <c r="B244" s="98">
        <v>43858</v>
      </c>
      <c r="C244" s="7">
        <v>28</v>
      </c>
      <c r="D244" s="7">
        <v>12</v>
      </c>
      <c r="E244" s="2">
        <v>26.9</v>
      </c>
      <c r="F244" s="2">
        <f t="shared" si="18"/>
        <v>20</v>
      </c>
      <c r="G244" s="2">
        <f t="shared" si="19"/>
        <v>16</v>
      </c>
      <c r="H244" s="2">
        <f t="shared" si="20"/>
        <v>4</v>
      </c>
      <c r="I244" s="2">
        <f t="shared" si="21"/>
        <v>3.8191759199999993</v>
      </c>
      <c r="J244" s="2">
        <f t="shared" si="22"/>
        <v>3.5716186364082043</v>
      </c>
    </row>
    <row r="245" spans="2:10" x14ac:dyDescent="0.25">
      <c r="B245" s="98">
        <v>43859</v>
      </c>
      <c r="C245" s="7">
        <v>25</v>
      </c>
      <c r="D245" s="7">
        <v>9</v>
      </c>
      <c r="E245" s="2">
        <v>26.7</v>
      </c>
      <c r="F245" s="2">
        <f t="shared" si="18"/>
        <v>17</v>
      </c>
      <c r="G245" s="2">
        <f t="shared" si="19"/>
        <v>16</v>
      </c>
      <c r="H245" s="2">
        <f t="shared" si="20"/>
        <v>4</v>
      </c>
      <c r="I245" s="2">
        <f t="shared" si="21"/>
        <v>3.4899249599999997</v>
      </c>
      <c r="J245" s="2">
        <f t="shared" si="22"/>
        <v>3.5208308759054447</v>
      </c>
    </row>
    <row r="246" spans="2:10" x14ac:dyDescent="0.25">
      <c r="B246" s="98">
        <v>43860</v>
      </c>
      <c r="C246" s="7">
        <v>24</v>
      </c>
      <c r="D246" s="7">
        <v>8</v>
      </c>
      <c r="E246" s="2">
        <v>26.6</v>
      </c>
      <c r="F246" s="2">
        <f t="shared" si="18"/>
        <v>16</v>
      </c>
      <c r="G246" s="2">
        <f t="shared" si="19"/>
        <v>16</v>
      </c>
      <c r="H246" s="2">
        <f t="shared" si="20"/>
        <v>4</v>
      </c>
      <c r="I246" s="2">
        <f t="shared" si="21"/>
        <v>3.3769444799999997</v>
      </c>
      <c r="J246" s="2">
        <f t="shared" si="22"/>
        <v>3.4760759299264055</v>
      </c>
    </row>
    <row r="247" spans="2:10" x14ac:dyDescent="0.25">
      <c r="B247" s="98">
        <v>43861</v>
      </c>
      <c r="C247" s="7">
        <v>22</v>
      </c>
      <c r="D247" s="7">
        <v>5</v>
      </c>
      <c r="E247" s="2">
        <v>26.4</v>
      </c>
      <c r="F247" s="2">
        <f t="shared" si="18"/>
        <v>13.5</v>
      </c>
      <c r="G247" s="2">
        <f t="shared" si="19"/>
        <v>17</v>
      </c>
      <c r="H247" s="2">
        <f t="shared" si="20"/>
        <v>4.1231056256176606</v>
      </c>
      <c r="I247" s="2">
        <f t="shared" si="21"/>
        <v>3.1991773574862012</v>
      </c>
      <c r="J247" s="2">
        <f t="shared" si="22"/>
        <v>3.3773933919117511</v>
      </c>
    </row>
    <row r="248" spans="2:10" x14ac:dyDescent="0.25">
      <c r="B248" s="98">
        <v>43862</v>
      </c>
      <c r="C248" s="7">
        <v>24</v>
      </c>
      <c r="D248" s="7">
        <v>4.5</v>
      </c>
      <c r="E248" s="2">
        <v>26.3</v>
      </c>
      <c r="F248" s="2">
        <f t="shared" si="18"/>
        <v>14.25</v>
      </c>
      <c r="G248" s="2">
        <f t="shared" si="19"/>
        <v>19.5</v>
      </c>
      <c r="H248" s="2">
        <f t="shared" si="20"/>
        <v>4.4158804331639239</v>
      </c>
      <c r="I248" s="2">
        <f t="shared" si="21"/>
        <v>3.495156932145826</v>
      </c>
      <c r="J248" s="2">
        <f t="shared" si="22"/>
        <v>3.3455860740473398</v>
      </c>
    </row>
    <row r="249" spans="2:10" x14ac:dyDescent="0.25">
      <c r="B249" s="98">
        <v>43863</v>
      </c>
      <c r="C249" s="7">
        <v>23</v>
      </c>
      <c r="D249" s="7">
        <v>4.5</v>
      </c>
      <c r="E249" s="2">
        <v>26.1</v>
      </c>
      <c r="F249" s="2">
        <f t="shared" si="18"/>
        <v>13.75</v>
      </c>
      <c r="G249" s="2">
        <f t="shared" si="19"/>
        <v>18.5</v>
      </c>
      <c r="H249" s="2">
        <f t="shared" si="20"/>
        <v>4.3011626335213133</v>
      </c>
      <c r="I249" s="2">
        <f t="shared" si="21"/>
        <v>3.325763229926729</v>
      </c>
      <c r="J249" s="2">
        <f t="shared" si="22"/>
        <v>3.3367493177526111</v>
      </c>
    </row>
    <row r="250" spans="2:10" x14ac:dyDescent="0.25">
      <c r="B250" s="98">
        <v>43864</v>
      </c>
      <c r="C250" s="7">
        <v>23</v>
      </c>
      <c r="D250" s="7">
        <v>4</v>
      </c>
      <c r="E250" s="2">
        <v>26</v>
      </c>
      <c r="F250" s="2">
        <f t="shared" si="18"/>
        <v>13.5</v>
      </c>
      <c r="G250" s="2">
        <f t="shared" si="19"/>
        <v>19</v>
      </c>
      <c r="H250" s="2">
        <f t="shared" si="20"/>
        <v>4.358898943540674</v>
      </c>
      <c r="I250" s="2">
        <f t="shared" si="21"/>
        <v>3.3308883706779433</v>
      </c>
      <c r="J250" s="2">
        <f t="shared" si="22"/>
        <v>3.3273666882425275</v>
      </c>
    </row>
    <row r="251" spans="2:10" x14ac:dyDescent="0.25">
      <c r="B251" s="98">
        <v>43865</v>
      </c>
      <c r="C251" s="7">
        <v>23.5</v>
      </c>
      <c r="D251" s="7">
        <v>5.5</v>
      </c>
      <c r="E251" s="2">
        <v>25.9</v>
      </c>
      <c r="F251" s="2">
        <f t="shared" si="18"/>
        <v>14.5</v>
      </c>
      <c r="G251" s="2">
        <f t="shared" si="19"/>
        <v>18</v>
      </c>
      <c r="H251" s="2">
        <f t="shared" si="20"/>
        <v>4.2426406871192848</v>
      </c>
      <c r="I251" s="2">
        <f t="shared" si="21"/>
        <v>3.3327606985263531</v>
      </c>
      <c r="J251" s="2">
        <f t="shared" si="22"/>
        <v>3.2973653897530704</v>
      </c>
    </row>
    <row r="252" spans="2:10" x14ac:dyDescent="0.25">
      <c r="B252" s="98">
        <v>43866</v>
      </c>
      <c r="C252" s="7">
        <v>23</v>
      </c>
      <c r="D252" s="7">
        <v>7.5</v>
      </c>
      <c r="E252" s="2">
        <v>25.8</v>
      </c>
      <c r="F252" s="2">
        <f t="shared" si="18"/>
        <v>15.25</v>
      </c>
      <c r="G252" s="2">
        <f t="shared" si="19"/>
        <v>15.5</v>
      </c>
      <c r="H252" s="2">
        <f t="shared" si="20"/>
        <v>3.9370039370059056</v>
      </c>
      <c r="I252" s="2">
        <f t="shared" si="21"/>
        <v>3.1522642099357854</v>
      </c>
      <c r="J252" s="2">
        <f t="shared" si="22"/>
        <v>3.2855793087853216</v>
      </c>
    </row>
    <row r="253" spans="2:10" x14ac:dyDescent="0.25">
      <c r="B253" s="98">
        <v>43867</v>
      </c>
      <c r="C253" s="7">
        <v>24</v>
      </c>
      <c r="D253" s="7">
        <v>6</v>
      </c>
      <c r="E253" s="2">
        <v>25.6</v>
      </c>
      <c r="F253" s="2">
        <f t="shared" si="18"/>
        <v>15</v>
      </c>
      <c r="G253" s="2">
        <f t="shared" si="19"/>
        <v>18</v>
      </c>
      <c r="H253" s="2">
        <f t="shared" si="20"/>
        <v>4.2426406871192848</v>
      </c>
      <c r="I253" s="2">
        <f t="shared" si="21"/>
        <v>3.345150439698541</v>
      </c>
      <c r="J253" s="2">
        <f t="shared" si="22"/>
        <v>3.2325772948345879</v>
      </c>
    </row>
    <row r="254" spans="2:10" x14ac:dyDescent="0.25">
      <c r="B254" s="98">
        <v>43868</v>
      </c>
      <c r="C254" s="7">
        <v>23</v>
      </c>
      <c r="D254" s="7">
        <v>4</v>
      </c>
      <c r="E254" s="2">
        <v>25.5</v>
      </c>
      <c r="F254" s="2">
        <f t="shared" si="18"/>
        <v>13.5</v>
      </c>
      <c r="G254" s="2">
        <f t="shared" si="19"/>
        <v>19</v>
      </c>
      <c r="H254" s="2">
        <f t="shared" si="20"/>
        <v>4.358898943540674</v>
      </c>
      <c r="I254" s="2">
        <f t="shared" si="21"/>
        <v>3.2668328250879828</v>
      </c>
      <c r="J254" s="2">
        <f t="shared" si="22"/>
        <v>3.2358194873732327</v>
      </c>
    </row>
    <row r="255" spans="2:10" x14ac:dyDescent="0.25">
      <c r="B255" s="98">
        <v>43869</v>
      </c>
      <c r="C255" s="7">
        <v>22</v>
      </c>
      <c r="D255" s="7">
        <v>5</v>
      </c>
      <c r="E255" s="2">
        <v>25.3</v>
      </c>
      <c r="F255" s="2">
        <f t="shared" si="18"/>
        <v>13.5</v>
      </c>
      <c r="G255" s="2">
        <f t="shared" si="19"/>
        <v>17</v>
      </c>
      <c r="H255" s="2">
        <f t="shared" si="20"/>
        <v>4.1231056256176606</v>
      </c>
      <c r="I255" s="2">
        <f t="shared" si="21"/>
        <v>3.0658783009242767</v>
      </c>
      <c r="J255" s="2">
        <f t="shared" si="22"/>
        <v>3.2730610156034672</v>
      </c>
    </row>
    <row r="256" spans="2:10" x14ac:dyDescent="0.25">
      <c r="B256" s="98">
        <v>43870</v>
      </c>
      <c r="C256" s="7">
        <v>24</v>
      </c>
      <c r="D256" s="7">
        <v>4.5</v>
      </c>
      <c r="E256" s="2">
        <v>25.2</v>
      </c>
      <c r="F256" s="2">
        <f t="shared" si="18"/>
        <v>14.25</v>
      </c>
      <c r="G256" s="2">
        <f t="shared" si="19"/>
        <v>19.5</v>
      </c>
      <c r="H256" s="2">
        <f t="shared" si="20"/>
        <v>4.4158804331639239</v>
      </c>
      <c r="I256" s="2">
        <f t="shared" si="21"/>
        <v>3.3489716612195743</v>
      </c>
      <c r="J256" s="2">
        <f t="shared" si="22"/>
        <v>3.2658515178571514</v>
      </c>
    </row>
    <row r="257" spans="2:10" x14ac:dyDescent="0.25">
      <c r="B257" s="98">
        <v>43871</v>
      </c>
      <c r="C257" s="7">
        <v>24</v>
      </c>
      <c r="D257" s="7">
        <v>4</v>
      </c>
      <c r="E257" s="2">
        <v>25</v>
      </c>
      <c r="F257" s="2">
        <f t="shared" si="18"/>
        <v>14</v>
      </c>
      <c r="G257" s="2">
        <f t="shared" si="19"/>
        <v>20</v>
      </c>
      <c r="H257" s="2">
        <f t="shared" si="20"/>
        <v>4.4721359549995796</v>
      </c>
      <c r="I257" s="2">
        <f t="shared" si="21"/>
        <v>3.3384718510869611</v>
      </c>
      <c r="J257" s="2">
        <f t="shared" si="22"/>
        <v>3.3344011451213933</v>
      </c>
    </row>
    <row r="258" spans="2:10" x14ac:dyDescent="0.25">
      <c r="B258" s="98">
        <v>43872</v>
      </c>
      <c r="C258" s="7">
        <v>24</v>
      </c>
      <c r="D258" s="7">
        <v>4.5</v>
      </c>
      <c r="E258" s="2">
        <v>24.9</v>
      </c>
      <c r="F258" s="2">
        <f t="shared" si="18"/>
        <v>14.25</v>
      </c>
      <c r="G258" s="2">
        <f t="shared" si="19"/>
        <v>19.5</v>
      </c>
      <c r="H258" s="2">
        <f t="shared" si="20"/>
        <v>4.4158804331639239</v>
      </c>
      <c r="I258" s="2">
        <f t="shared" si="21"/>
        <v>3.3091029509669601</v>
      </c>
      <c r="J258" s="2">
        <f t="shared" si="22"/>
        <v>3.2141274359663443</v>
      </c>
    </row>
    <row r="259" spans="2:10" x14ac:dyDescent="0.25">
      <c r="B259" s="98">
        <v>43873</v>
      </c>
      <c r="C259" s="7">
        <v>27</v>
      </c>
      <c r="D259" s="7">
        <v>7</v>
      </c>
      <c r="E259" s="2">
        <v>24.7</v>
      </c>
      <c r="F259" s="2">
        <f t="shared" ref="F259:F322" si="23">0.5*(C259+D259)</f>
        <v>17</v>
      </c>
      <c r="G259" s="2">
        <f t="shared" ref="G259:G322" si="24">C259-D259</f>
        <v>20</v>
      </c>
      <c r="H259" s="2">
        <f t="shared" si="20"/>
        <v>4.4721359549995796</v>
      </c>
      <c r="I259" s="2">
        <f t="shared" si="21"/>
        <v>3.6095809614091925</v>
      </c>
      <c r="J259" s="2">
        <f t="shared" si="22"/>
        <v>3.2160861917224297</v>
      </c>
    </row>
    <row r="260" spans="2:10" x14ac:dyDescent="0.25">
      <c r="B260" s="98">
        <v>43874</v>
      </c>
      <c r="C260" s="7">
        <v>20</v>
      </c>
      <c r="D260" s="7">
        <v>9</v>
      </c>
      <c r="E260" s="272">
        <v>24.5</v>
      </c>
      <c r="F260" s="2">
        <f t="shared" si="23"/>
        <v>14.5</v>
      </c>
      <c r="G260" s="2">
        <f t="shared" si="24"/>
        <v>11</v>
      </c>
      <c r="H260" s="2">
        <f t="shared" si="20"/>
        <v>3.3166247903553998</v>
      </c>
      <c r="I260" s="2">
        <f t="shared" si="21"/>
        <v>2.4645097551490327</v>
      </c>
      <c r="J260" s="2">
        <f t="shared" si="22"/>
        <v>3.2386796775781193</v>
      </c>
    </row>
    <row r="261" spans="2:10" x14ac:dyDescent="0.25">
      <c r="B261" s="98">
        <v>43875</v>
      </c>
      <c r="C261" s="7">
        <v>27</v>
      </c>
      <c r="D261" s="7">
        <v>11</v>
      </c>
      <c r="E261" s="2">
        <v>24.3</v>
      </c>
      <c r="F261" s="2">
        <f t="shared" si="23"/>
        <v>19</v>
      </c>
      <c r="G261" s="2">
        <f t="shared" si="24"/>
        <v>16</v>
      </c>
      <c r="H261" s="2">
        <f t="shared" si="20"/>
        <v>4</v>
      </c>
      <c r="I261" s="2">
        <f t="shared" si="21"/>
        <v>3.3587654399999995</v>
      </c>
      <c r="J261" s="2">
        <f t="shared" si="22"/>
        <v>3.3014796518327296</v>
      </c>
    </row>
    <row r="262" spans="2:10" x14ac:dyDescent="0.25">
      <c r="B262" s="98">
        <v>43876</v>
      </c>
      <c r="C262" s="7">
        <v>27</v>
      </c>
      <c r="D262" s="7">
        <v>9</v>
      </c>
      <c r="E262" s="2">
        <v>24.2</v>
      </c>
      <c r="F262" s="2">
        <f t="shared" si="23"/>
        <v>18</v>
      </c>
      <c r="G262" s="2">
        <f t="shared" si="24"/>
        <v>18</v>
      </c>
      <c r="H262" s="2">
        <f t="shared" si="20"/>
        <v>4.2426406871192848</v>
      </c>
      <c r="I262" s="2">
        <f t="shared" si="21"/>
        <v>3.4514392803654106</v>
      </c>
      <c r="J262" s="2">
        <f t="shared" si="22"/>
        <v>3.3786797238500501</v>
      </c>
    </row>
    <row r="263" spans="2:10" x14ac:dyDescent="0.25">
      <c r="B263" s="98">
        <v>43877</v>
      </c>
      <c r="C263" s="7">
        <v>28</v>
      </c>
      <c r="D263" s="7">
        <v>8</v>
      </c>
      <c r="E263" s="2">
        <v>24.1</v>
      </c>
      <c r="F263" s="2">
        <f t="shared" si="23"/>
        <v>18</v>
      </c>
      <c r="G263" s="2">
        <f t="shared" si="24"/>
        <v>20</v>
      </c>
      <c r="H263" s="2">
        <f t="shared" ref="H263:H326" si="25">SQRT(G263)</f>
        <v>4.4721359549995796</v>
      </c>
      <c r="I263" s="2">
        <f t="shared" ref="I263:I326" si="26">0.000939*(F263+17.8)*H263*E263</f>
        <v>3.6231028222400106</v>
      </c>
      <c r="J263" s="2">
        <f t="shared" si="22"/>
        <v>3.6958792219332204</v>
      </c>
    </row>
    <row r="264" spans="2:10" x14ac:dyDescent="0.25">
      <c r="B264" s="98">
        <v>43878</v>
      </c>
      <c r="C264" s="7">
        <v>31</v>
      </c>
      <c r="D264" s="7">
        <v>9</v>
      </c>
      <c r="E264" s="2">
        <v>24</v>
      </c>
      <c r="F264" s="2">
        <f t="shared" si="23"/>
        <v>20</v>
      </c>
      <c r="G264" s="2">
        <f t="shared" si="24"/>
        <v>22</v>
      </c>
      <c r="H264" s="2">
        <f t="shared" si="25"/>
        <v>4.6904157598234297</v>
      </c>
      <c r="I264" s="2">
        <f t="shared" si="26"/>
        <v>3.995581321495794</v>
      </c>
      <c r="J264" s="2">
        <f t="shared" si="22"/>
        <v>3.8485700874434041</v>
      </c>
    </row>
    <row r="265" spans="2:10" x14ac:dyDescent="0.25">
      <c r="B265" s="98">
        <v>43879</v>
      </c>
      <c r="C265" s="7">
        <v>31.5</v>
      </c>
      <c r="D265" s="7">
        <v>9</v>
      </c>
      <c r="E265" s="2">
        <v>23.9</v>
      </c>
      <c r="F265" s="2">
        <f t="shared" si="23"/>
        <v>20.25</v>
      </c>
      <c r="G265" s="2">
        <f t="shared" si="24"/>
        <v>22.5</v>
      </c>
      <c r="H265" s="2">
        <f t="shared" si="25"/>
        <v>4.7434164902525691</v>
      </c>
      <c r="I265" s="2">
        <f t="shared" si="26"/>
        <v>4.0505072455648872</v>
      </c>
      <c r="J265" s="2">
        <f t="shared" ref="J265:J328" si="27">0.2*(I263+I264+I265+I266+I267)</f>
        <v>3.9504953026297649</v>
      </c>
    </row>
    <row r="266" spans="2:10" x14ac:dyDescent="0.25">
      <c r="B266" s="98">
        <v>43880</v>
      </c>
      <c r="C266" s="7">
        <v>32</v>
      </c>
      <c r="D266" s="7">
        <v>8.5</v>
      </c>
      <c r="E266" s="2">
        <v>23.8</v>
      </c>
      <c r="F266" s="2">
        <f t="shared" si="23"/>
        <v>20.25</v>
      </c>
      <c r="G266" s="2">
        <f t="shared" si="24"/>
        <v>23.5</v>
      </c>
      <c r="H266" s="2">
        <f t="shared" si="25"/>
        <v>4.8476798574163293</v>
      </c>
      <c r="I266" s="2">
        <f t="shared" si="26"/>
        <v>4.1222197675509165</v>
      </c>
      <c r="J266" s="2">
        <f t="shared" si="27"/>
        <v>3.7526732426617251</v>
      </c>
    </row>
    <row r="267" spans="2:10" x14ac:dyDescent="0.25">
      <c r="B267" s="98">
        <v>43881</v>
      </c>
      <c r="C267" s="7">
        <v>32</v>
      </c>
      <c r="D267" s="7">
        <v>12</v>
      </c>
      <c r="E267" s="2">
        <v>23.7</v>
      </c>
      <c r="F267" s="2">
        <f t="shared" si="23"/>
        <v>22</v>
      </c>
      <c r="G267" s="2">
        <f t="shared" si="24"/>
        <v>20</v>
      </c>
      <c r="H267" s="2">
        <f t="shared" si="25"/>
        <v>4.4721359549995796</v>
      </c>
      <c r="I267" s="2">
        <f t="shared" si="26"/>
        <v>3.9610653562972158</v>
      </c>
      <c r="J267" s="2">
        <f t="shared" si="27"/>
        <v>3.5569270786467131</v>
      </c>
    </row>
    <row r="268" spans="2:10" x14ac:dyDescent="0.25">
      <c r="B268" s="98">
        <v>43882</v>
      </c>
      <c r="C268" s="7">
        <v>23</v>
      </c>
      <c r="D268" s="7">
        <v>11.5</v>
      </c>
      <c r="E268" s="2">
        <v>23.6</v>
      </c>
      <c r="F268" s="2">
        <f t="shared" si="23"/>
        <v>17.25</v>
      </c>
      <c r="G268" s="2">
        <f t="shared" si="24"/>
        <v>11.5</v>
      </c>
      <c r="H268" s="2">
        <f t="shared" si="25"/>
        <v>3.3911649915626341</v>
      </c>
      <c r="I268" s="2">
        <f t="shared" si="26"/>
        <v>2.633992522399812</v>
      </c>
      <c r="J268" s="2">
        <f t="shared" si="27"/>
        <v>3.269159739907936</v>
      </c>
    </row>
    <row r="269" spans="2:10" x14ac:dyDescent="0.25">
      <c r="B269" s="98">
        <v>43883</v>
      </c>
      <c r="C269" s="7">
        <v>25</v>
      </c>
      <c r="D269" s="7">
        <v>10</v>
      </c>
      <c r="E269" s="2">
        <v>23.5</v>
      </c>
      <c r="F269" s="2">
        <f t="shared" si="23"/>
        <v>17.5</v>
      </c>
      <c r="G269" s="2">
        <f t="shared" si="24"/>
        <v>15</v>
      </c>
      <c r="H269" s="2">
        <f t="shared" si="25"/>
        <v>3.872983346207417</v>
      </c>
      <c r="I269" s="2">
        <f t="shared" si="26"/>
        <v>3.0168505014207341</v>
      </c>
      <c r="J269" s="2">
        <f t="shared" si="27"/>
        <v>2.9873724728486915</v>
      </c>
    </row>
    <row r="270" spans="2:10" x14ac:dyDescent="0.25">
      <c r="B270" s="98">
        <v>43884</v>
      </c>
      <c r="C270" s="7">
        <v>23</v>
      </c>
      <c r="D270" s="7">
        <v>11.5</v>
      </c>
      <c r="E270" s="2">
        <v>23.4</v>
      </c>
      <c r="F270" s="2">
        <f t="shared" si="23"/>
        <v>17.25</v>
      </c>
      <c r="G270" s="2">
        <f t="shared" si="24"/>
        <v>11.5</v>
      </c>
      <c r="H270" s="2">
        <f t="shared" si="25"/>
        <v>3.3911649915626341</v>
      </c>
      <c r="I270" s="2">
        <f t="shared" si="26"/>
        <v>2.6116705518709997</v>
      </c>
      <c r="J270" s="2">
        <f t="shared" si="27"/>
        <v>2.8597213737383607</v>
      </c>
    </row>
    <row r="271" spans="2:10" x14ac:dyDescent="0.25">
      <c r="B271" s="98">
        <v>43885</v>
      </c>
      <c r="C271" s="7">
        <v>24</v>
      </c>
      <c r="D271" s="7">
        <v>12</v>
      </c>
      <c r="E271" s="2">
        <v>23.3</v>
      </c>
      <c r="F271" s="2">
        <f t="shared" si="23"/>
        <v>18</v>
      </c>
      <c r="G271" s="2">
        <f t="shared" si="24"/>
        <v>12</v>
      </c>
      <c r="H271" s="2">
        <f t="shared" si="25"/>
        <v>3.4641016151377544</v>
      </c>
      <c r="I271" s="2">
        <f t="shared" si="26"/>
        <v>2.7132834322546948</v>
      </c>
      <c r="J271" s="2">
        <f t="shared" si="27"/>
        <v>2.9974848414075108</v>
      </c>
    </row>
    <row r="272" spans="2:10" x14ac:dyDescent="0.25">
      <c r="B272" s="98">
        <v>43886</v>
      </c>
      <c r="C272" s="7">
        <v>28</v>
      </c>
      <c r="D272" s="7">
        <v>11.5</v>
      </c>
      <c r="E272" s="2">
        <v>23.2</v>
      </c>
      <c r="F272" s="2">
        <f t="shared" si="23"/>
        <v>19.75</v>
      </c>
      <c r="G272" s="2">
        <f t="shared" si="24"/>
        <v>16.5</v>
      </c>
      <c r="H272" s="2">
        <f t="shared" si="25"/>
        <v>4.0620192023179804</v>
      </c>
      <c r="I272" s="2">
        <f t="shared" si="26"/>
        <v>3.3228098607455605</v>
      </c>
      <c r="J272" s="2">
        <f t="shared" si="27"/>
        <v>3.1372654881257116</v>
      </c>
    </row>
    <row r="273" spans="2:10" x14ac:dyDescent="0.25">
      <c r="B273" s="98">
        <v>43887</v>
      </c>
      <c r="C273" s="7">
        <v>28</v>
      </c>
      <c r="D273" s="7">
        <v>11.5</v>
      </c>
      <c r="E273" s="2">
        <v>23.2</v>
      </c>
      <c r="F273" s="2">
        <f t="shared" si="23"/>
        <v>19.75</v>
      </c>
      <c r="G273" s="2">
        <f t="shared" si="24"/>
        <v>16.5</v>
      </c>
      <c r="H273" s="2">
        <f t="shared" si="25"/>
        <v>4.0620192023179804</v>
      </c>
      <c r="I273" s="2">
        <f t="shared" si="26"/>
        <v>3.3228098607455605</v>
      </c>
      <c r="J273" s="2">
        <f t="shared" si="27"/>
        <v>3.3657127286930066</v>
      </c>
    </row>
    <row r="274" spans="2:10" x14ac:dyDescent="0.25">
      <c r="B274" s="98">
        <v>43888</v>
      </c>
      <c r="C274" s="7">
        <v>31</v>
      </c>
      <c r="D274" s="7">
        <v>12</v>
      </c>
      <c r="E274" s="2">
        <v>23.1</v>
      </c>
      <c r="F274" s="2">
        <f t="shared" si="23"/>
        <v>21.5</v>
      </c>
      <c r="G274" s="2">
        <f t="shared" si="24"/>
        <v>19</v>
      </c>
      <c r="H274" s="2">
        <f t="shared" si="25"/>
        <v>4.358898943540674</v>
      </c>
      <c r="I274" s="2">
        <f t="shared" si="26"/>
        <v>3.7157537350117438</v>
      </c>
      <c r="J274" s="2">
        <f t="shared" si="27"/>
        <v>3.4474041699615281</v>
      </c>
    </row>
    <row r="275" spans="2:10" x14ac:dyDescent="0.25">
      <c r="B275" s="98">
        <v>43889</v>
      </c>
      <c r="C275" s="7">
        <v>32.5</v>
      </c>
      <c r="D275" s="7">
        <v>15</v>
      </c>
      <c r="E275" s="2">
        <v>23</v>
      </c>
      <c r="F275" s="2">
        <f t="shared" si="23"/>
        <v>23.75</v>
      </c>
      <c r="G275" s="2">
        <f t="shared" si="24"/>
        <v>17.5</v>
      </c>
      <c r="H275" s="2">
        <f t="shared" si="25"/>
        <v>4.1833001326703778</v>
      </c>
      <c r="I275" s="2">
        <f t="shared" si="26"/>
        <v>3.7539067547074727</v>
      </c>
      <c r="J275" s="2">
        <f t="shared" si="27"/>
        <v>3.5213638899024042</v>
      </c>
    </row>
    <row r="276" spans="2:10" x14ac:dyDescent="0.25">
      <c r="B276" s="98">
        <v>43890</v>
      </c>
      <c r="C276" s="7">
        <v>28</v>
      </c>
      <c r="D276" s="7">
        <v>14</v>
      </c>
      <c r="E276" s="2">
        <v>22.9</v>
      </c>
      <c r="F276" s="2">
        <f t="shared" si="23"/>
        <v>21</v>
      </c>
      <c r="G276" s="2">
        <f t="shared" si="24"/>
        <v>14</v>
      </c>
      <c r="H276" s="2">
        <f t="shared" si="25"/>
        <v>3.7416573867739413</v>
      </c>
      <c r="I276" s="2">
        <f t="shared" si="26"/>
        <v>3.1217406385973026</v>
      </c>
      <c r="J276" s="2">
        <f t="shared" si="27"/>
        <v>3.5555982057532924</v>
      </c>
    </row>
    <row r="277" spans="2:10" x14ac:dyDescent="0.25">
      <c r="B277" s="98">
        <v>43891</v>
      </c>
      <c r="C277" s="7">
        <v>32</v>
      </c>
      <c r="D277" s="7">
        <v>14.5</v>
      </c>
      <c r="E277" s="2">
        <v>22.9</v>
      </c>
      <c r="F277" s="2">
        <f t="shared" si="23"/>
        <v>23.25</v>
      </c>
      <c r="G277" s="2">
        <f t="shared" si="24"/>
        <v>17.5</v>
      </c>
      <c r="H277" s="2">
        <f t="shared" si="25"/>
        <v>4.1833001326703778</v>
      </c>
      <c r="I277" s="2">
        <f t="shared" si="26"/>
        <v>3.6926084604499412</v>
      </c>
      <c r="J277" s="2">
        <f t="shared" si="27"/>
        <v>3.4346672302321055</v>
      </c>
    </row>
    <row r="278" spans="2:10" x14ac:dyDescent="0.25">
      <c r="B278" s="98">
        <v>43892</v>
      </c>
      <c r="C278" s="7">
        <v>31</v>
      </c>
      <c r="D278" s="7">
        <v>15</v>
      </c>
      <c r="E278" s="2">
        <v>22.8</v>
      </c>
      <c r="F278" s="2">
        <f t="shared" si="23"/>
        <v>23</v>
      </c>
      <c r="G278" s="2">
        <f t="shared" si="24"/>
        <v>16</v>
      </c>
      <c r="H278" s="2">
        <f t="shared" si="25"/>
        <v>4</v>
      </c>
      <c r="I278" s="2">
        <f t="shared" si="26"/>
        <v>3.4939814399999998</v>
      </c>
      <c r="J278" s="2">
        <f t="shared" si="27"/>
        <v>3.3981239408070607</v>
      </c>
    </row>
    <row r="279" spans="2:10" x14ac:dyDescent="0.25">
      <c r="B279" s="98">
        <v>43893</v>
      </c>
      <c r="C279" s="7">
        <v>28.5</v>
      </c>
      <c r="D279" s="7">
        <v>15</v>
      </c>
      <c r="E279" s="2">
        <v>22.8</v>
      </c>
      <c r="F279" s="2">
        <f t="shared" si="23"/>
        <v>21.75</v>
      </c>
      <c r="G279" s="2">
        <f t="shared" si="24"/>
        <v>13.5</v>
      </c>
      <c r="H279" s="2">
        <f t="shared" si="25"/>
        <v>3.6742346141747673</v>
      </c>
      <c r="I279" s="2">
        <f t="shared" si="26"/>
        <v>3.1110988574058114</v>
      </c>
      <c r="J279" s="2">
        <f t="shared" si="27"/>
        <v>3.488013874604051</v>
      </c>
    </row>
    <row r="280" spans="2:10" x14ac:dyDescent="0.25">
      <c r="B280" s="98">
        <v>43894</v>
      </c>
      <c r="C280" s="7">
        <v>31</v>
      </c>
      <c r="D280" s="7">
        <v>13.5</v>
      </c>
      <c r="E280" s="2">
        <v>22.7</v>
      </c>
      <c r="F280" s="2">
        <f t="shared" si="23"/>
        <v>22.25</v>
      </c>
      <c r="G280" s="2">
        <f t="shared" si="24"/>
        <v>17.5</v>
      </c>
      <c r="H280" s="2">
        <f t="shared" si="25"/>
        <v>4.1833001326703778</v>
      </c>
      <c r="I280" s="2">
        <f t="shared" si="26"/>
        <v>3.5711903075822509</v>
      </c>
      <c r="J280" s="2">
        <f t="shared" si="27"/>
        <v>3.357720756312526</v>
      </c>
    </row>
    <row r="281" spans="2:10" x14ac:dyDescent="0.25">
      <c r="B281" s="98">
        <v>43895</v>
      </c>
      <c r="C281" s="7">
        <v>31</v>
      </c>
      <c r="D281" s="7">
        <v>13.5</v>
      </c>
      <c r="E281" s="2">
        <v>22.7</v>
      </c>
      <c r="F281" s="2">
        <f t="shared" si="23"/>
        <v>22.25</v>
      </c>
      <c r="G281" s="2">
        <f t="shared" si="24"/>
        <v>17.5</v>
      </c>
      <c r="H281" s="2">
        <f t="shared" si="25"/>
        <v>4.1833001326703778</v>
      </c>
      <c r="I281" s="2">
        <f t="shared" si="26"/>
        <v>3.5711903075822509</v>
      </c>
      <c r="J281" s="2">
        <f t="shared" si="27"/>
        <v>3.2067966169440716</v>
      </c>
    </row>
    <row r="282" spans="2:10" x14ac:dyDescent="0.25">
      <c r="B282" s="98">
        <v>43896</v>
      </c>
      <c r="C282" s="7">
        <v>27.5</v>
      </c>
      <c r="D282" s="7">
        <v>13.5</v>
      </c>
      <c r="E282" s="2">
        <v>22.6</v>
      </c>
      <c r="F282" s="2">
        <f t="shared" si="23"/>
        <v>20.5</v>
      </c>
      <c r="G282" s="2">
        <f t="shared" si="24"/>
        <v>14</v>
      </c>
      <c r="H282" s="2">
        <f t="shared" si="25"/>
        <v>3.7416573867739413</v>
      </c>
      <c r="I282" s="2">
        <f t="shared" si="26"/>
        <v>3.041142868992317</v>
      </c>
      <c r="J282" s="2">
        <f t="shared" si="27"/>
        <v>3.1223814145438098</v>
      </c>
    </row>
    <row r="283" spans="2:10" x14ac:dyDescent="0.25">
      <c r="B283" s="98">
        <v>43897</v>
      </c>
      <c r="C283" s="7">
        <v>23.5</v>
      </c>
      <c r="D283" s="7">
        <v>9</v>
      </c>
      <c r="E283" s="2">
        <v>22.5</v>
      </c>
      <c r="F283" s="2">
        <f t="shared" si="23"/>
        <v>16.25</v>
      </c>
      <c r="G283" s="2">
        <f t="shared" si="24"/>
        <v>14.5</v>
      </c>
      <c r="H283" s="2">
        <f t="shared" si="25"/>
        <v>3.8078865529319543</v>
      </c>
      <c r="I283" s="2">
        <f t="shared" si="26"/>
        <v>2.7393607431577283</v>
      </c>
      <c r="J283" s="2">
        <f t="shared" si="27"/>
        <v>3.0158557105578403</v>
      </c>
    </row>
    <row r="284" spans="2:10" x14ac:dyDescent="0.25">
      <c r="B284" s="98">
        <v>43898</v>
      </c>
      <c r="C284" s="7">
        <v>24</v>
      </c>
      <c r="D284" s="7">
        <v>11</v>
      </c>
      <c r="E284" s="2">
        <v>22.5</v>
      </c>
      <c r="F284" s="2">
        <f t="shared" si="23"/>
        <v>17.5</v>
      </c>
      <c r="G284" s="2">
        <f t="shared" si="24"/>
        <v>13</v>
      </c>
      <c r="H284" s="2">
        <f t="shared" si="25"/>
        <v>3.6055512754639891</v>
      </c>
      <c r="I284" s="2">
        <f t="shared" si="26"/>
        <v>2.6890228454044993</v>
      </c>
      <c r="J284" s="2">
        <f t="shared" si="27"/>
        <v>2.9317969243729802</v>
      </c>
    </row>
    <row r="285" spans="2:10" x14ac:dyDescent="0.25">
      <c r="B285" s="98">
        <v>43899</v>
      </c>
      <c r="C285" s="7">
        <v>27</v>
      </c>
      <c r="D285" s="7">
        <v>12</v>
      </c>
      <c r="E285" s="2">
        <v>22.4</v>
      </c>
      <c r="F285" s="2">
        <f t="shared" si="23"/>
        <v>19.5</v>
      </c>
      <c r="G285" s="2">
        <f t="shared" si="24"/>
        <v>15</v>
      </c>
      <c r="H285" s="2">
        <f t="shared" si="25"/>
        <v>3.872983346207417</v>
      </c>
      <c r="I285" s="2">
        <f t="shared" si="26"/>
        <v>3.0385617876524038</v>
      </c>
      <c r="J285" s="2">
        <f t="shared" si="27"/>
        <v>2.9366776174463376</v>
      </c>
    </row>
    <row r="286" spans="2:10" x14ac:dyDescent="0.25">
      <c r="B286" s="98">
        <v>43900</v>
      </c>
      <c r="C286" s="7">
        <v>28</v>
      </c>
      <c r="D286" s="7">
        <v>12.5</v>
      </c>
      <c r="E286" s="2">
        <v>22.4</v>
      </c>
      <c r="F286" s="2">
        <f t="shared" si="23"/>
        <v>20.25</v>
      </c>
      <c r="G286" s="2">
        <f t="shared" si="24"/>
        <v>15.5</v>
      </c>
      <c r="H286" s="2">
        <f t="shared" si="25"/>
        <v>3.9370039370059056</v>
      </c>
      <c r="I286" s="2">
        <f t="shared" si="26"/>
        <v>3.1508963766579519</v>
      </c>
      <c r="J286" s="2">
        <f t="shared" si="27"/>
        <v>3.0203801977868334</v>
      </c>
    </row>
    <row r="287" spans="2:10" x14ac:dyDescent="0.25">
      <c r="B287" s="98">
        <v>43901</v>
      </c>
      <c r="C287" s="7">
        <v>27.5</v>
      </c>
      <c r="D287" s="7">
        <v>12.5</v>
      </c>
      <c r="E287" s="2">
        <v>22.3</v>
      </c>
      <c r="F287" s="2">
        <f t="shared" si="23"/>
        <v>20</v>
      </c>
      <c r="G287" s="2">
        <f t="shared" si="24"/>
        <v>15</v>
      </c>
      <c r="H287" s="2">
        <f t="shared" si="25"/>
        <v>3.872983346207417</v>
      </c>
      <c r="I287" s="2">
        <f t="shared" si="26"/>
        <v>3.065546334359103</v>
      </c>
      <c r="J287" s="2">
        <f t="shared" si="27"/>
        <v>3.1287590315865788</v>
      </c>
    </row>
    <row r="288" spans="2:10" x14ac:dyDescent="0.25">
      <c r="B288" s="98">
        <v>43902</v>
      </c>
      <c r="C288" s="7">
        <v>27</v>
      </c>
      <c r="D288" s="7">
        <v>9.5</v>
      </c>
      <c r="E288" s="2">
        <v>22.3</v>
      </c>
      <c r="F288" s="2">
        <f t="shared" si="23"/>
        <v>18.25</v>
      </c>
      <c r="G288" s="2">
        <f t="shared" si="24"/>
        <v>17.5</v>
      </c>
      <c r="H288" s="2">
        <f t="shared" si="25"/>
        <v>4.1833001326703778</v>
      </c>
      <c r="I288" s="2">
        <f t="shared" si="26"/>
        <v>3.1578736448602083</v>
      </c>
      <c r="J288" s="2">
        <f t="shared" si="27"/>
        <v>3.153634517499782</v>
      </c>
    </row>
    <row r="289" spans="2:10" x14ac:dyDescent="0.25">
      <c r="B289" s="98">
        <v>43903</v>
      </c>
      <c r="C289" s="7">
        <v>28</v>
      </c>
      <c r="D289" s="7">
        <v>10.5</v>
      </c>
      <c r="E289" s="2">
        <v>22.2</v>
      </c>
      <c r="F289" s="2">
        <f t="shared" si="23"/>
        <v>19.25</v>
      </c>
      <c r="G289" s="2">
        <f t="shared" si="24"/>
        <v>17.5</v>
      </c>
      <c r="H289" s="2">
        <f t="shared" si="25"/>
        <v>4.1833001326703778</v>
      </c>
      <c r="I289" s="2">
        <f t="shared" si="26"/>
        <v>3.230917014403226</v>
      </c>
      <c r="J289" s="2">
        <f t="shared" si="27"/>
        <v>3.0741200035338703</v>
      </c>
    </row>
    <row r="290" spans="2:10" x14ac:dyDescent="0.25">
      <c r="B290" s="98">
        <v>43904</v>
      </c>
      <c r="C290" s="7">
        <v>27.5</v>
      </c>
      <c r="D290" s="7">
        <v>10.5</v>
      </c>
      <c r="E290" s="272">
        <v>22.2</v>
      </c>
      <c r="F290" s="2">
        <f t="shared" si="23"/>
        <v>19</v>
      </c>
      <c r="G290" s="2">
        <f t="shared" si="24"/>
        <v>17</v>
      </c>
      <c r="H290" s="2">
        <f t="shared" si="25"/>
        <v>4.1231056256176606</v>
      </c>
      <c r="I290" s="2">
        <f t="shared" si="26"/>
        <v>3.1629392172184225</v>
      </c>
      <c r="J290" s="2">
        <f t="shared" si="27"/>
        <v>2.9629504172798296</v>
      </c>
    </row>
    <row r="291" spans="2:10" x14ac:dyDescent="0.25">
      <c r="B291" s="98">
        <v>43905</v>
      </c>
      <c r="C291" s="7">
        <v>24.5</v>
      </c>
      <c r="D291" s="7">
        <v>10.5</v>
      </c>
      <c r="E291" s="2">
        <v>22.2</v>
      </c>
      <c r="F291" s="2">
        <f t="shared" si="23"/>
        <v>17.5</v>
      </c>
      <c r="G291" s="2">
        <f t="shared" si="24"/>
        <v>14</v>
      </c>
      <c r="H291" s="2">
        <f t="shared" si="25"/>
        <v>3.7416573867739413</v>
      </c>
      <c r="I291" s="2">
        <f t="shared" si="26"/>
        <v>2.7533238068283907</v>
      </c>
      <c r="J291" s="2">
        <f t="shared" si="27"/>
        <v>2.9701572391235285</v>
      </c>
    </row>
    <row r="292" spans="2:10" x14ac:dyDescent="0.25">
      <c r="B292" s="98">
        <v>43906</v>
      </c>
      <c r="C292" s="7">
        <v>24</v>
      </c>
      <c r="D292" s="7">
        <v>13</v>
      </c>
      <c r="E292" s="2">
        <v>22.2</v>
      </c>
      <c r="F292" s="2">
        <f t="shared" si="23"/>
        <v>18.5</v>
      </c>
      <c r="G292" s="2">
        <f t="shared" si="24"/>
        <v>11</v>
      </c>
      <c r="H292" s="2">
        <f t="shared" si="25"/>
        <v>3.3166247903553998</v>
      </c>
      <c r="I292" s="2">
        <f t="shared" si="26"/>
        <v>2.5096984030888985</v>
      </c>
      <c r="J292" s="2">
        <f t="shared" si="27"/>
        <v>3.0253212278869688</v>
      </c>
    </row>
    <row r="293" spans="2:10" x14ac:dyDescent="0.25">
      <c r="B293" s="98">
        <v>43907</v>
      </c>
      <c r="C293" s="7">
        <v>28</v>
      </c>
      <c r="D293" s="7">
        <v>11.5</v>
      </c>
      <c r="E293" s="2">
        <v>22.3</v>
      </c>
      <c r="F293" s="2">
        <f t="shared" si="23"/>
        <v>19.75</v>
      </c>
      <c r="G293" s="2">
        <f t="shared" si="24"/>
        <v>16.5</v>
      </c>
      <c r="H293" s="2">
        <f t="shared" si="25"/>
        <v>4.0620192023179804</v>
      </c>
      <c r="I293" s="2">
        <f t="shared" si="26"/>
        <v>3.1939077540787069</v>
      </c>
      <c r="J293" s="2">
        <f t="shared" si="27"/>
        <v>3.1354326343624437</v>
      </c>
    </row>
    <row r="294" spans="2:10" x14ac:dyDescent="0.25">
      <c r="B294" s="98">
        <v>43908</v>
      </c>
      <c r="C294" s="7">
        <v>31.5</v>
      </c>
      <c r="D294" s="7">
        <v>14.5</v>
      </c>
      <c r="E294" s="2">
        <v>22.2</v>
      </c>
      <c r="F294" s="2">
        <f t="shared" si="23"/>
        <v>23</v>
      </c>
      <c r="G294" s="2">
        <f t="shared" si="24"/>
        <v>17</v>
      </c>
      <c r="H294" s="2">
        <f t="shared" si="25"/>
        <v>4.1231056256176606</v>
      </c>
      <c r="I294" s="2">
        <f t="shared" si="26"/>
        <v>3.5067369582204253</v>
      </c>
      <c r="J294" s="2">
        <f t="shared" si="27"/>
        <v>3.3602066183537271</v>
      </c>
    </row>
    <row r="295" spans="2:10" x14ac:dyDescent="0.25">
      <c r="B295" s="98">
        <v>43909</v>
      </c>
      <c r="C295" s="7">
        <v>33</v>
      </c>
      <c r="D295" s="7">
        <v>15</v>
      </c>
      <c r="E295" s="2">
        <v>22.3</v>
      </c>
      <c r="F295" s="2">
        <f t="shared" si="23"/>
        <v>24</v>
      </c>
      <c r="G295" s="2">
        <f t="shared" si="24"/>
        <v>18</v>
      </c>
      <c r="H295" s="2">
        <f t="shared" si="25"/>
        <v>4.2426406871192848</v>
      </c>
      <c r="I295" s="2">
        <f t="shared" si="26"/>
        <v>3.7134962495957957</v>
      </c>
      <c r="J295" s="2">
        <f t="shared" si="27"/>
        <v>3.6765561479379083</v>
      </c>
    </row>
    <row r="296" spans="2:10" x14ac:dyDescent="0.25">
      <c r="B296" s="98">
        <v>43910</v>
      </c>
      <c r="C296" s="7">
        <v>32.5</v>
      </c>
      <c r="D296" s="7">
        <v>10.5</v>
      </c>
      <c r="E296" s="2">
        <v>22.4</v>
      </c>
      <c r="F296" s="2">
        <f t="shared" si="23"/>
        <v>21.5</v>
      </c>
      <c r="G296" s="2">
        <f t="shared" si="24"/>
        <v>22</v>
      </c>
      <c r="H296" s="2">
        <f t="shared" si="25"/>
        <v>4.6904157598234297</v>
      </c>
      <c r="I296" s="2">
        <f t="shared" si="26"/>
        <v>3.8771937267848076</v>
      </c>
      <c r="J296" s="2">
        <f t="shared" si="27"/>
        <v>3.7579650611221669</v>
      </c>
    </row>
    <row r="297" spans="2:10" x14ac:dyDescent="0.25">
      <c r="B297" s="98">
        <v>43911</v>
      </c>
      <c r="C297" s="7">
        <v>36</v>
      </c>
      <c r="D297" s="7">
        <v>16.5</v>
      </c>
      <c r="E297" s="2">
        <v>22.4</v>
      </c>
      <c r="F297" s="2">
        <f t="shared" si="23"/>
        <v>26.25</v>
      </c>
      <c r="G297" s="2">
        <f t="shared" si="24"/>
        <v>19.5</v>
      </c>
      <c r="H297" s="2">
        <f t="shared" si="25"/>
        <v>4.4158804331639239</v>
      </c>
      <c r="I297" s="2">
        <f t="shared" si="26"/>
        <v>4.0914460510098047</v>
      </c>
      <c r="J297" s="2">
        <f t="shared" si="27"/>
        <v>3.7715659480571833</v>
      </c>
    </row>
    <row r="298" spans="2:10" x14ac:dyDescent="0.25">
      <c r="B298" s="98">
        <v>43912</v>
      </c>
      <c r="C298" s="7">
        <v>33</v>
      </c>
      <c r="D298" s="7">
        <v>17</v>
      </c>
      <c r="E298" s="2">
        <v>22.4</v>
      </c>
      <c r="F298" s="2">
        <f t="shared" si="23"/>
        <v>25</v>
      </c>
      <c r="G298" s="2">
        <f t="shared" si="24"/>
        <v>16</v>
      </c>
      <c r="H298" s="2">
        <f t="shared" si="25"/>
        <v>4</v>
      </c>
      <c r="I298" s="2">
        <f t="shared" si="26"/>
        <v>3.6009523199999993</v>
      </c>
      <c r="J298" s="2">
        <f t="shared" si="27"/>
        <v>3.6794775036630671</v>
      </c>
    </row>
    <row r="299" spans="2:10" x14ac:dyDescent="0.25">
      <c r="B299" s="98">
        <v>43913</v>
      </c>
      <c r="C299" s="7">
        <v>35</v>
      </c>
      <c r="D299" s="7">
        <v>21.5</v>
      </c>
      <c r="E299" s="2">
        <v>22.5</v>
      </c>
      <c r="F299" s="2">
        <f t="shared" si="23"/>
        <v>28.25</v>
      </c>
      <c r="G299" s="2">
        <f t="shared" si="24"/>
        <v>13.5</v>
      </c>
      <c r="H299" s="2">
        <f t="shared" si="25"/>
        <v>3.6742346141747673</v>
      </c>
      <c r="I299" s="2">
        <f t="shared" si="26"/>
        <v>3.5747413928955085</v>
      </c>
      <c r="J299" s="2">
        <f t="shared" si="27"/>
        <v>3.6527973583061057</v>
      </c>
    </row>
    <row r="300" spans="2:10" x14ac:dyDescent="0.25">
      <c r="B300" s="98">
        <v>43914</v>
      </c>
      <c r="C300" s="7">
        <v>32</v>
      </c>
      <c r="D300" s="7">
        <v>19.5</v>
      </c>
      <c r="E300" s="2">
        <v>22.5</v>
      </c>
      <c r="F300" s="2">
        <f t="shared" si="23"/>
        <v>25.75</v>
      </c>
      <c r="G300" s="2">
        <f t="shared" si="24"/>
        <v>12.5</v>
      </c>
      <c r="H300" s="2">
        <f t="shared" si="25"/>
        <v>3.5355339059327378</v>
      </c>
      <c r="I300" s="2">
        <f t="shared" si="26"/>
        <v>3.2530540276252151</v>
      </c>
      <c r="J300" s="2">
        <f t="shared" si="27"/>
        <v>3.3476416001041445</v>
      </c>
    </row>
    <row r="301" spans="2:10" x14ac:dyDescent="0.25">
      <c r="B301" s="98">
        <v>43915</v>
      </c>
      <c r="C301" s="7">
        <v>34.5</v>
      </c>
      <c r="D301" s="7">
        <v>18.5</v>
      </c>
      <c r="E301" s="2">
        <v>22.5</v>
      </c>
      <c r="F301" s="2">
        <f t="shared" si="23"/>
        <v>26.5</v>
      </c>
      <c r="G301" s="2">
        <f t="shared" si="24"/>
        <v>16</v>
      </c>
      <c r="H301" s="2">
        <f t="shared" si="25"/>
        <v>4</v>
      </c>
      <c r="I301" s="2">
        <f t="shared" si="26"/>
        <v>3.7437929999999997</v>
      </c>
      <c r="J301" s="2">
        <f t="shared" si="27"/>
        <v>3.1342181681041446</v>
      </c>
    </row>
    <row r="302" spans="2:10" x14ac:dyDescent="0.25">
      <c r="B302" s="98">
        <v>43916</v>
      </c>
      <c r="C302" s="7">
        <v>27</v>
      </c>
      <c r="D302" s="7">
        <v>18</v>
      </c>
      <c r="E302" s="2">
        <v>22.6</v>
      </c>
      <c r="F302" s="2">
        <f t="shared" si="23"/>
        <v>22.5</v>
      </c>
      <c r="G302" s="2">
        <f t="shared" si="24"/>
        <v>9</v>
      </c>
      <c r="H302" s="2">
        <f t="shared" si="25"/>
        <v>3</v>
      </c>
      <c r="I302" s="2">
        <f t="shared" si="26"/>
        <v>2.5656672599999997</v>
      </c>
      <c r="J302" s="2">
        <f t="shared" si="27"/>
        <v>2.9827375235525646</v>
      </c>
    </row>
    <row r="303" spans="2:10" x14ac:dyDescent="0.25">
      <c r="B303" s="98">
        <v>43917</v>
      </c>
      <c r="C303" s="7">
        <v>26.5</v>
      </c>
      <c r="D303" s="7">
        <v>17.5</v>
      </c>
      <c r="E303" s="2">
        <v>22.6</v>
      </c>
      <c r="F303" s="2">
        <f t="shared" si="23"/>
        <v>22</v>
      </c>
      <c r="G303" s="2">
        <f t="shared" si="24"/>
        <v>9</v>
      </c>
      <c r="H303" s="2">
        <f t="shared" si="25"/>
        <v>3</v>
      </c>
      <c r="I303" s="2">
        <f t="shared" si="26"/>
        <v>2.5338351599999998</v>
      </c>
      <c r="J303" s="2">
        <f t="shared" si="27"/>
        <v>3.0363842300275214</v>
      </c>
    </row>
    <row r="304" spans="2:10" x14ac:dyDescent="0.25">
      <c r="B304" s="98">
        <v>43918</v>
      </c>
      <c r="C304" s="7">
        <v>26</v>
      </c>
      <c r="D304" s="7">
        <v>13.5</v>
      </c>
      <c r="E304" s="2">
        <v>22.6</v>
      </c>
      <c r="F304" s="2">
        <f t="shared" si="23"/>
        <v>19.75</v>
      </c>
      <c r="G304" s="2">
        <f t="shared" si="24"/>
        <v>12.5</v>
      </c>
      <c r="H304" s="2">
        <f t="shared" si="25"/>
        <v>3.5355339059327378</v>
      </c>
      <c r="I304" s="2">
        <f t="shared" si="26"/>
        <v>2.8173381701376057</v>
      </c>
      <c r="J304" s="2">
        <f t="shared" si="27"/>
        <v>2.9933795423827863</v>
      </c>
    </row>
    <row r="305" spans="2:10" x14ac:dyDescent="0.25">
      <c r="B305" s="98">
        <v>43919</v>
      </c>
      <c r="C305" s="7">
        <v>31.5</v>
      </c>
      <c r="D305" s="7">
        <v>15.5</v>
      </c>
      <c r="E305" s="2">
        <v>22.7</v>
      </c>
      <c r="F305" s="2">
        <f t="shared" si="23"/>
        <v>23.5</v>
      </c>
      <c r="G305" s="2">
        <f t="shared" si="24"/>
        <v>16</v>
      </c>
      <c r="H305" s="2">
        <f t="shared" si="25"/>
        <v>4</v>
      </c>
      <c r="I305" s="2">
        <f t="shared" si="26"/>
        <v>3.5212875599999993</v>
      </c>
      <c r="J305" s="2">
        <f t="shared" si="27"/>
        <v>3.1975378612789158</v>
      </c>
    </row>
    <row r="306" spans="2:10" x14ac:dyDescent="0.25">
      <c r="B306" s="98">
        <v>43920</v>
      </c>
      <c r="C306" s="7">
        <v>32</v>
      </c>
      <c r="D306" s="7">
        <v>16.5</v>
      </c>
      <c r="E306" s="2">
        <v>22.7</v>
      </c>
      <c r="F306" s="2">
        <f t="shared" si="23"/>
        <v>24.25</v>
      </c>
      <c r="G306" s="2">
        <f t="shared" si="24"/>
        <v>15.5</v>
      </c>
      <c r="H306" s="2">
        <f t="shared" si="25"/>
        <v>3.9370039370059056</v>
      </c>
      <c r="I306" s="2">
        <f t="shared" si="26"/>
        <v>3.5287695617763259</v>
      </c>
      <c r="J306" s="2">
        <f t="shared" si="27"/>
        <v>3.3680542973513314</v>
      </c>
    </row>
    <row r="307" spans="2:10" x14ac:dyDescent="0.25">
      <c r="B307" s="98">
        <v>43921</v>
      </c>
      <c r="C307" s="7">
        <v>32.5</v>
      </c>
      <c r="D307" s="7">
        <v>17</v>
      </c>
      <c r="E307" s="2">
        <v>22.8</v>
      </c>
      <c r="F307" s="2">
        <f t="shared" si="23"/>
        <v>24.75</v>
      </c>
      <c r="G307" s="2">
        <f t="shared" si="24"/>
        <v>15.5</v>
      </c>
      <c r="H307" s="2">
        <f t="shared" si="25"/>
        <v>3.9370039370059056</v>
      </c>
      <c r="I307" s="2">
        <f t="shared" si="26"/>
        <v>3.5864588544806475</v>
      </c>
      <c r="J307" s="2">
        <f t="shared" si="27"/>
        <v>3.5250244507589579</v>
      </c>
    </row>
    <row r="308" spans="2:10" x14ac:dyDescent="0.25">
      <c r="B308" s="98">
        <v>43922</v>
      </c>
      <c r="C308" s="7">
        <v>32</v>
      </c>
      <c r="D308" s="7">
        <v>18.5</v>
      </c>
      <c r="E308" s="2">
        <v>22.8</v>
      </c>
      <c r="F308" s="2">
        <f t="shared" si="23"/>
        <v>25.25</v>
      </c>
      <c r="G308" s="2">
        <f t="shared" si="24"/>
        <v>13.5</v>
      </c>
      <c r="H308" s="2">
        <f t="shared" si="25"/>
        <v>3.6742346141747673</v>
      </c>
      <c r="I308" s="2">
        <f t="shared" si="26"/>
        <v>3.3864173403620774</v>
      </c>
      <c r="J308" s="2">
        <f t="shared" si="27"/>
        <v>3.5708267535706919</v>
      </c>
    </row>
    <row r="309" spans="2:10" x14ac:dyDescent="0.25">
      <c r="B309" s="98">
        <v>43923</v>
      </c>
      <c r="C309" s="7">
        <v>32.5</v>
      </c>
      <c r="D309" s="7">
        <v>17</v>
      </c>
      <c r="E309" s="2">
        <v>22.9</v>
      </c>
      <c r="F309" s="2">
        <f t="shared" si="23"/>
        <v>24.75</v>
      </c>
      <c r="G309" s="2">
        <f t="shared" si="24"/>
        <v>15.5</v>
      </c>
      <c r="H309" s="2">
        <f t="shared" si="25"/>
        <v>3.9370039370059056</v>
      </c>
      <c r="I309" s="2">
        <f t="shared" si="26"/>
        <v>3.6021889371757374</v>
      </c>
      <c r="J309" s="2">
        <f t="shared" si="27"/>
        <v>3.6095033551778699</v>
      </c>
    </row>
    <row r="310" spans="2:10" x14ac:dyDescent="0.25">
      <c r="B310" s="98">
        <v>43924</v>
      </c>
      <c r="C310" s="7">
        <v>33</v>
      </c>
      <c r="D310" s="7">
        <v>16</v>
      </c>
      <c r="E310" s="2">
        <v>22.9</v>
      </c>
      <c r="F310" s="2">
        <f t="shared" si="23"/>
        <v>24.5</v>
      </c>
      <c r="G310" s="2">
        <f t="shared" si="24"/>
        <v>17</v>
      </c>
      <c r="H310" s="2">
        <f t="shared" si="25"/>
        <v>4.1231056256176606</v>
      </c>
      <c r="I310" s="2">
        <f t="shared" si="26"/>
        <v>3.7502990740586677</v>
      </c>
      <c r="J310" s="2">
        <f t="shared" si="27"/>
        <v>3.6881663017058766</v>
      </c>
    </row>
    <row r="311" spans="2:10" x14ac:dyDescent="0.25">
      <c r="B311" s="98">
        <v>43925</v>
      </c>
      <c r="C311" s="7">
        <v>32.5</v>
      </c>
      <c r="D311" s="7">
        <v>15.5</v>
      </c>
      <c r="E311" s="2">
        <v>23</v>
      </c>
      <c r="F311" s="2">
        <f t="shared" si="23"/>
        <v>24</v>
      </c>
      <c r="G311" s="2">
        <f t="shared" si="24"/>
        <v>17</v>
      </c>
      <c r="H311" s="2">
        <f t="shared" si="25"/>
        <v>4.1231056256176606</v>
      </c>
      <c r="I311" s="2">
        <f t="shared" si="26"/>
        <v>3.7221525698122204</v>
      </c>
      <c r="J311" s="2">
        <f t="shared" si="27"/>
        <v>3.8465940416811453</v>
      </c>
    </row>
    <row r="312" spans="2:10" x14ac:dyDescent="0.25">
      <c r="B312" s="98">
        <v>43926</v>
      </c>
      <c r="C312" s="7">
        <v>35</v>
      </c>
      <c r="D312" s="7">
        <v>17.5</v>
      </c>
      <c r="E312" s="2">
        <v>23</v>
      </c>
      <c r="F312" s="2">
        <f t="shared" si="23"/>
        <v>26.25</v>
      </c>
      <c r="G312" s="2">
        <f t="shared" si="24"/>
        <v>17.5</v>
      </c>
      <c r="H312" s="2">
        <f t="shared" si="25"/>
        <v>4.1833001326703778</v>
      </c>
      <c r="I312" s="2">
        <f t="shared" si="26"/>
        <v>3.9797735871206781</v>
      </c>
      <c r="J312" s="2">
        <f t="shared" si="27"/>
        <v>3.9453705200687423</v>
      </c>
    </row>
    <row r="313" spans="2:10" x14ac:dyDescent="0.25">
      <c r="B313" s="98">
        <v>43927</v>
      </c>
      <c r="C313" s="7">
        <v>37</v>
      </c>
      <c r="D313" s="7">
        <v>19.5</v>
      </c>
      <c r="E313" s="2">
        <v>23.1</v>
      </c>
      <c r="F313" s="2">
        <f t="shared" si="23"/>
        <v>28.25</v>
      </c>
      <c r="G313" s="2">
        <f t="shared" si="24"/>
        <v>17.5</v>
      </c>
      <c r="H313" s="2">
        <f t="shared" si="25"/>
        <v>4.1833001326703778</v>
      </c>
      <c r="I313" s="2">
        <f t="shared" si="26"/>
        <v>4.1785560402384219</v>
      </c>
      <c r="J313" s="2">
        <f t="shared" si="27"/>
        <v>4.080284113901028</v>
      </c>
    </row>
    <row r="314" spans="2:10" x14ac:dyDescent="0.25">
      <c r="B314" s="98">
        <v>43928</v>
      </c>
      <c r="C314" s="7">
        <v>36.5</v>
      </c>
      <c r="D314" s="7">
        <v>19.5</v>
      </c>
      <c r="E314" s="2">
        <v>23.1</v>
      </c>
      <c r="F314" s="2">
        <f t="shared" si="23"/>
        <v>28</v>
      </c>
      <c r="G314" s="2">
        <f t="shared" si="24"/>
        <v>17</v>
      </c>
      <c r="H314" s="2">
        <f t="shared" si="25"/>
        <v>4.1231056256176606</v>
      </c>
      <c r="I314" s="2">
        <f t="shared" si="26"/>
        <v>4.0960713291137223</v>
      </c>
      <c r="J314" s="2">
        <f t="shared" si="27"/>
        <v>4.1547397984676833</v>
      </c>
    </row>
    <row r="315" spans="2:10" x14ac:dyDescent="0.25">
      <c r="B315" s="98">
        <v>43929</v>
      </c>
      <c r="C315" s="7">
        <v>38.5</v>
      </c>
      <c r="D315" s="7">
        <v>19.5</v>
      </c>
      <c r="E315" s="2">
        <v>23.1</v>
      </c>
      <c r="F315" s="2">
        <f t="shared" si="23"/>
        <v>29</v>
      </c>
      <c r="G315" s="2">
        <f t="shared" si="24"/>
        <v>19</v>
      </c>
      <c r="H315" s="2">
        <f t="shared" si="25"/>
        <v>4.358898943540674</v>
      </c>
      <c r="I315" s="2">
        <f t="shared" si="26"/>
        <v>4.4248670432200923</v>
      </c>
      <c r="J315" s="2">
        <f t="shared" si="27"/>
        <v>4.1635815226828292</v>
      </c>
    </row>
    <row r="316" spans="2:10" x14ac:dyDescent="0.25">
      <c r="B316" s="98">
        <v>43930</v>
      </c>
      <c r="C316" s="7">
        <v>35.5</v>
      </c>
      <c r="D316" s="7">
        <v>17.5</v>
      </c>
      <c r="E316" s="2">
        <v>23.2</v>
      </c>
      <c r="F316" s="2">
        <f t="shared" si="23"/>
        <v>26.5</v>
      </c>
      <c r="G316" s="2">
        <f t="shared" si="24"/>
        <v>18</v>
      </c>
      <c r="H316" s="2">
        <f t="shared" si="25"/>
        <v>4.2426406871192848</v>
      </c>
      <c r="I316" s="2">
        <f t="shared" si="26"/>
        <v>4.0944309926454983</v>
      </c>
      <c r="J316" s="2">
        <f t="shared" si="27"/>
        <v>4.1209977839303589</v>
      </c>
    </row>
    <row r="317" spans="2:10" x14ac:dyDescent="0.25">
      <c r="B317" s="98">
        <v>43931</v>
      </c>
      <c r="C317" s="7">
        <v>35.5</v>
      </c>
      <c r="D317" s="7">
        <v>18.5</v>
      </c>
      <c r="E317" s="2">
        <v>23.2</v>
      </c>
      <c r="F317" s="2">
        <f t="shared" si="23"/>
        <v>27</v>
      </c>
      <c r="G317" s="2">
        <f t="shared" si="24"/>
        <v>17</v>
      </c>
      <c r="H317" s="2">
        <f t="shared" si="25"/>
        <v>4.1231056256176606</v>
      </c>
      <c r="I317" s="2">
        <f t="shared" si="26"/>
        <v>4.0239822081964105</v>
      </c>
      <c r="J317" s="2">
        <f t="shared" si="27"/>
        <v>4.0774145841712519</v>
      </c>
    </row>
    <row r="318" spans="2:10" x14ac:dyDescent="0.25">
      <c r="B318" s="98">
        <v>43932</v>
      </c>
      <c r="C318" s="7">
        <v>36.5</v>
      </c>
      <c r="D318" s="7">
        <v>21.5</v>
      </c>
      <c r="E318" s="2">
        <v>23.3</v>
      </c>
      <c r="F318" s="2">
        <f t="shared" si="23"/>
        <v>29</v>
      </c>
      <c r="G318" s="2">
        <f t="shared" si="24"/>
        <v>15</v>
      </c>
      <c r="H318" s="2">
        <f t="shared" si="25"/>
        <v>3.872983346207417</v>
      </c>
      <c r="I318" s="2">
        <f t="shared" si="26"/>
        <v>3.9656373464760728</v>
      </c>
      <c r="J318" s="2">
        <f t="shared" si="27"/>
        <v>4.0064646370931021</v>
      </c>
    </row>
    <row r="319" spans="2:10" x14ac:dyDescent="0.25">
      <c r="B319" s="98">
        <v>43933</v>
      </c>
      <c r="C319" s="7">
        <v>36</v>
      </c>
      <c r="D319" s="7">
        <v>21.5</v>
      </c>
      <c r="E319" s="2">
        <v>23.3</v>
      </c>
      <c r="F319" s="2">
        <f t="shared" si="23"/>
        <v>28.75</v>
      </c>
      <c r="G319" s="2">
        <f t="shared" si="24"/>
        <v>14.5</v>
      </c>
      <c r="H319" s="2">
        <f t="shared" si="25"/>
        <v>3.8078865529319543</v>
      </c>
      <c r="I319" s="2">
        <f t="shared" si="26"/>
        <v>3.8781553303181857</v>
      </c>
      <c r="J319" s="2">
        <f t="shared" si="27"/>
        <v>4.0418406445888495</v>
      </c>
    </row>
    <row r="320" spans="2:10" x14ac:dyDescent="0.25">
      <c r="B320" s="98">
        <v>43934</v>
      </c>
      <c r="C320" s="7">
        <v>37</v>
      </c>
      <c r="D320" s="7">
        <v>21.5</v>
      </c>
      <c r="E320" s="2">
        <v>23.4</v>
      </c>
      <c r="F320" s="2">
        <f t="shared" si="23"/>
        <v>29.25</v>
      </c>
      <c r="G320" s="2">
        <f t="shared" si="24"/>
        <v>15.5</v>
      </c>
      <c r="H320" s="2">
        <f t="shared" si="25"/>
        <v>3.9370039370059056</v>
      </c>
      <c r="I320" s="2">
        <f t="shared" si="26"/>
        <v>4.0701173078293422</v>
      </c>
      <c r="J320" s="2">
        <f t="shared" si="27"/>
        <v>4.0865544293005263</v>
      </c>
    </row>
    <row r="321" spans="2:10" x14ac:dyDescent="0.25">
      <c r="B321" s="98">
        <v>43935</v>
      </c>
      <c r="C321" s="7">
        <v>40.5</v>
      </c>
      <c r="D321" s="7">
        <v>26</v>
      </c>
      <c r="E321" s="272">
        <v>23.4</v>
      </c>
      <c r="F321" s="2">
        <f t="shared" si="23"/>
        <v>33.25</v>
      </c>
      <c r="G321" s="2">
        <f t="shared" si="24"/>
        <v>14.5</v>
      </c>
      <c r="H321" s="2">
        <f t="shared" si="25"/>
        <v>3.8078865529319543</v>
      </c>
      <c r="I321" s="2">
        <f t="shared" si="26"/>
        <v>4.2713110301242327</v>
      </c>
      <c r="J321" s="2">
        <f t="shared" si="27"/>
        <v>4.1296752656561608</v>
      </c>
    </row>
    <row r="322" spans="2:10" x14ac:dyDescent="0.25">
      <c r="B322" s="98">
        <v>43936</v>
      </c>
      <c r="C322" s="7">
        <v>40</v>
      </c>
      <c r="D322" s="7">
        <v>25.5</v>
      </c>
      <c r="E322" s="2">
        <v>23.5</v>
      </c>
      <c r="F322" s="2">
        <f t="shared" si="23"/>
        <v>32.75</v>
      </c>
      <c r="G322" s="2">
        <f t="shared" si="24"/>
        <v>14.5</v>
      </c>
      <c r="H322" s="2">
        <f t="shared" si="25"/>
        <v>3.8078865529319543</v>
      </c>
      <c r="I322" s="2">
        <f t="shared" si="26"/>
        <v>4.2475511317547978</v>
      </c>
      <c r="J322" s="2">
        <f t="shared" si="27"/>
        <v>4.2394778741856012</v>
      </c>
    </row>
    <row r="323" spans="2:10" x14ac:dyDescent="0.25">
      <c r="B323" s="98">
        <v>43937</v>
      </c>
      <c r="C323" s="7">
        <v>39</v>
      </c>
      <c r="D323" s="7">
        <v>24.5</v>
      </c>
      <c r="E323" s="2">
        <v>23.6</v>
      </c>
      <c r="F323" s="2">
        <f t="shared" ref="F323:F386" si="28">0.5*(C323+D323)</f>
        <v>31.75</v>
      </c>
      <c r="G323" s="2">
        <f t="shared" ref="G323:G386" si="29">C323-D323</f>
        <v>14.5</v>
      </c>
      <c r="H323" s="2">
        <f t="shared" si="25"/>
        <v>3.8078865529319543</v>
      </c>
      <c r="I323" s="2">
        <f t="shared" si="26"/>
        <v>4.1812415282542474</v>
      </c>
      <c r="J323" s="2">
        <f t="shared" si="27"/>
        <v>4.1537620382130021</v>
      </c>
    </row>
    <row r="324" spans="2:10" x14ac:dyDescent="0.25">
      <c r="B324" s="98">
        <v>43938</v>
      </c>
      <c r="C324" s="7">
        <v>37</v>
      </c>
      <c r="D324" s="7">
        <v>17.5</v>
      </c>
      <c r="E324" s="2">
        <v>23.7</v>
      </c>
      <c r="F324" s="2">
        <f t="shared" si="28"/>
        <v>27.25</v>
      </c>
      <c r="G324" s="2">
        <f t="shared" si="29"/>
        <v>19.5</v>
      </c>
      <c r="H324" s="2">
        <f t="shared" si="25"/>
        <v>4.4158804331639239</v>
      </c>
      <c r="I324" s="2">
        <f t="shared" si="26"/>
        <v>4.4271683729653839</v>
      </c>
      <c r="J324" s="2">
        <f t="shared" si="27"/>
        <v>4.0730581523762588</v>
      </c>
    </row>
    <row r="325" spans="2:10" x14ac:dyDescent="0.25">
      <c r="B325" s="98">
        <v>43939</v>
      </c>
      <c r="C325" s="7">
        <v>36</v>
      </c>
      <c r="D325" s="7">
        <v>24.5</v>
      </c>
      <c r="E325" s="2">
        <v>23.8</v>
      </c>
      <c r="F325" s="2">
        <f t="shared" si="28"/>
        <v>30.25</v>
      </c>
      <c r="G325" s="2">
        <f t="shared" si="29"/>
        <v>11.5</v>
      </c>
      <c r="H325" s="2">
        <f t="shared" si="25"/>
        <v>3.3911649915626341</v>
      </c>
      <c r="I325" s="2">
        <f t="shared" si="26"/>
        <v>3.6415381279663448</v>
      </c>
      <c r="J325" s="2">
        <f t="shared" si="27"/>
        <v>3.4446307379029628</v>
      </c>
    </row>
    <row r="326" spans="2:10" x14ac:dyDescent="0.25">
      <c r="B326" s="98">
        <v>43940</v>
      </c>
      <c r="C326" s="7">
        <v>36.5</v>
      </c>
      <c r="D326" s="7">
        <v>23.5</v>
      </c>
      <c r="E326" s="2">
        <v>23.9</v>
      </c>
      <c r="F326" s="2">
        <f t="shared" si="28"/>
        <v>30</v>
      </c>
      <c r="G326" s="2">
        <f t="shared" si="29"/>
        <v>13</v>
      </c>
      <c r="H326" s="2">
        <f t="shared" si="25"/>
        <v>3.6055512754639891</v>
      </c>
      <c r="I326" s="2">
        <f t="shared" si="26"/>
        <v>3.8677916009405195</v>
      </c>
      <c r="J326" s="2">
        <f t="shared" si="27"/>
        <v>3.2508522679104503</v>
      </c>
    </row>
    <row r="327" spans="2:10" x14ac:dyDescent="0.25">
      <c r="B327" s="98">
        <v>43941</v>
      </c>
      <c r="C327" s="7">
        <v>23</v>
      </c>
      <c r="D327" s="7">
        <v>21.5</v>
      </c>
      <c r="E327" s="2">
        <v>24</v>
      </c>
      <c r="F327" s="2">
        <f t="shared" si="28"/>
        <v>22.25</v>
      </c>
      <c r="G327" s="2">
        <f t="shared" si="29"/>
        <v>1.5</v>
      </c>
      <c r="H327" s="2">
        <f t="shared" ref="H327:H390" si="30">SQRT(G327)</f>
        <v>1.2247448713915889</v>
      </c>
      <c r="I327" s="2">
        <f t="shared" ref="I327:I390" si="31">0.000939*(F327+17.8)*H327*E327</f>
        <v>1.1054140593883177</v>
      </c>
      <c r="J327" s="2">
        <f t="shared" si="27"/>
        <v>3.1798395853173735</v>
      </c>
    </row>
    <row r="328" spans="2:10" x14ac:dyDescent="0.25">
      <c r="B328" s="98">
        <v>43942</v>
      </c>
      <c r="C328" s="7">
        <v>30.5</v>
      </c>
      <c r="D328" s="7">
        <v>19.5</v>
      </c>
      <c r="E328" s="2">
        <v>24.1</v>
      </c>
      <c r="F328" s="2">
        <f t="shared" si="28"/>
        <v>25</v>
      </c>
      <c r="G328" s="2">
        <f t="shared" si="29"/>
        <v>11</v>
      </c>
      <c r="H328" s="2">
        <f t="shared" si="30"/>
        <v>3.3166247903553998</v>
      </c>
      <c r="I328" s="2">
        <f t="shared" si="31"/>
        <v>3.2123491782916842</v>
      </c>
      <c r="J328" s="2">
        <f t="shared" si="27"/>
        <v>3.2521874629388421</v>
      </c>
    </row>
    <row r="329" spans="2:10" x14ac:dyDescent="0.25">
      <c r="B329" s="98">
        <v>43943</v>
      </c>
      <c r="C329" s="7">
        <v>35</v>
      </c>
      <c r="D329" s="7">
        <v>19</v>
      </c>
      <c r="E329" s="2">
        <v>24.2</v>
      </c>
      <c r="F329" s="2">
        <f t="shared" si="28"/>
        <v>27</v>
      </c>
      <c r="G329" s="2">
        <f t="shared" si="29"/>
        <v>16</v>
      </c>
      <c r="H329" s="2">
        <f t="shared" si="30"/>
        <v>4</v>
      </c>
      <c r="I329" s="2">
        <f t="shared" si="31"/>
        <v>4.072104959999999</v>
      </c>
      <c r="J329" s="2">
        <f t="shared" ref="J329:J392" si="32">0.2*(I327+I328+I329+I330+I331)</f>
        <v>3.0820537818500018</v>
      </c>
    </row>
    <row r="330" spans="2:10" x14ac:dyDescent="0.25">
      <c r="B330" s="98">
        <v>43944</v>
      </c>
      <c r="C330" s="7">
        <v>35</v>
      </c>
      <c r="D330" s="7">
        <v>20</v>
      </c>
      <c r="E330" s="2">
        <v>24.3</v>
      </c>
      <c r="F330" s="2">
        <f t="shared" si="28"/>
        <v>27.5</v>
      </c>
      <c r="G330" s="2">
        <f t="shared" si="29"/>
        <v>15</v>
      </c>
      <c r="H330" s="2">
        <f t="shared" si="30"/>
        <v>3.872983346207417</v>
      </c>
      <c r="I330" s="2">
        <f t="shared" si="31"/>
        <v>4.0032775160736911</v>
      </c>
      <c r="J330" s="2">
        <f t="shared" si="32"/>
        <v>3.6488572028853419</v>
      </c>
    </row>
    <row r="331" spans="2:10" x14ac:dyDescent="0.25">
      <c r="B331" s="98">
        <v>43945</v>
      </c>
      <c r="C331" s="7">
        <v>29.5</v>
      </c>
      <c r="D331" s="7">
        <v>20</v>
      </c>
      <c r="E331" s="2">
        <v>24.5</v>
      </c>
      <c r="F331" s="2">
        <f t="shared" si="28"/>
        <v>24.75</v>
      </c>
      <c r="G331" s="2">
        <f t="shared" si="29"/>
        <v>9.5</v>
      </c>
      <c r="H331" s="2">
        <f t="shared" si="30"/>
        <v>3.082207001484488</v>
      </c>
      <c r="I331" s="2">
        <f t="shared" si="31"/>
        <v>3.0171231954963162</v>
      </c>
      <c r="J331" s="2">
        <f t="shared" si="32"/>
        <v>3.6906886239141685</v>
      </c>
    </row>
    <row r="332" spans="2:10" x14ac:dyDescent="0.25">
      <c r="B332" s="98">
        <v>43946</v>
      </c>
      <c r="C332" s="7">
        <v>36</v>
      </c>
      <c r="D332" s="7">
        <v>23</v>
      </c>
      <c r="E332" s="2">
        <v>24.6</v>
      </c>
      <c r="F332" s="2">
        <f t="shared" si="28"/>
        <v>29.5</v>
      </c>
      <c r="G332" s="2">
        <f t="shared" si="29"/>
        <v>13</v>
      </c>
      <c r="H332" s="2">
        <f t="shared" si="30"/>
        <v>3.6055512754639891</v>
      </c>
      <c r="I332" s="2">
        <f t="shared" si="31"/>
        <v>3.9394311645650206</v>
      </c>
      <c r="J332" s="2">
        <f t="shared" si="32"/>
        <v>3.5047515999141687</v>
      </c>
    </row>
    <row r="333" spans="2:10" x14ac:dyDescent="0.25">
      <c r="B333" s="98">
        <v>43947</v>
      </c>
      <c r="C333" s="7">
        <v>32</v>
      </c>
      <c r="D333" s="7">
        <v>21</v>
      </c>
      <c r="E333" s="2">
        <v>24.8</v>
      </c>
      <c r="F333" s="2">
        <f t="shared" si="28"/>
        <v>26.5</v>
      </c>
      <c r="G333" s="2">
        <f t="shared" si="29"/>
        <v>11</v>
      </c>
      <c r="H333" s="2">
        <f t="shared" si="30"/>
        <v>3.3166247903553998</v>
      </c>
      <c r="I333" s="2">
        <f t="shared" si="31"/>
        <v>3.421506283435817</v>
      </c>
      <c r="J333" s="2">
        <f t="shared" si="32"/>
        <v>3.5830000966994309</v>
      </c>
    </row>
    <row r="334" spans="2:10" x14ac:dyDescent="0.25">
      <c r="B334" s="98">
        <v>43948</v>
      </c>
      <c r="C334" s="7">
        <v>31.5</v>
      </c>
      <c r="D334" s="7">
        <v>22.5</v>
      </c>
      <c r="E334" s="2">
        <v>24.9</v>
      </c>
      <c r="F334" s="2">
        <f t="shared" si="28"/>
        <v>27</v>
      </c>
      <c r="G334" s="2">
        <f t="shared" si="29"/>
        <v>9</v>
      </c>
      <c r="H334" s="2">
        <f t="shared" si="30"/>
        <v>3</v>
      </c>
      <c r="I334" s="2">
        <f t="shared" si="31"/>
        <v>3.1424198399999992</v>
      </c>
      <c r="J334" s="2">
        <f t="shared" si="32"/>
        <v>3.9185604336001676</v>
      </c>
    </row>
    <row r="335" spans="2:10" x14ac:dyDescent="0.25">
      <c r="B335" s="98">
        <v>43949</v>
      </c>
      <c r="C335" s="7">
        <v>37</v>
      </c>
      <c r="D335" s="7">
        <v>21</v>
      </c>
      <c r="E335" s="2">
        <v>25</v>
      </c>
      <c r="F335" s="2">
        <f t="shared" si="28"/>
        <v>29</v>
      </c>
      <c r="G335" s="2">
        <f t="shared" si="29"/>
        <v>16</v>
      </c>
      <c r="H335" s="2">
        <f t="shared" si="30"/>
        <v>4</v>
      </c>
      <c r="I335" s="2">
        <f t="shared" si="31"/>
        <v>4.39452</v>
      </c>
      <c r="J335" s="2">
        <f t="shared" si="32"/>
        <v>3.8598652002840113</v>
      </c>
    </row>
    <row r="336" spans="2:10" x14ac:dyDescent="0.25">
      <c r="B336" s="98">
        <v>43950</v>
      </c>
      <c r="C336" s="7">
        <v>40</v>
      </c>
      <c r="D336" s="7">
        <v>24</v>
      </c>
      <c r="E336" s="2">
        <v>25.1</v>
      </c>
      <c r="F336" s="2">
        <f t="shared" si="28"/>
        <v>32</v>
      </c>
      <c r="G336" s="2">
        <f t="shared" si="29"/>
        <v>16</v>
      </c>
      <c r="H336" s="2">
        <f t="shared" si="30"/>
        <v>4</v>
      </c>
      <c r="I336" s="2">
        <f t="shared" si="31"/>
        <v>4.6949248800000003</v>
      </c>
      <c r="J336" s="2">
        <f t="shared" si="32"/>
        <v>3.8283980595968474</v>
      </c>
    </row>
    <row r="337" spans="2:10" x14ac:dyDescent="0.25">
      <c r="B337" s="98">
        <v>43951</v>
      </c>
      <c r="C337" s="7">
        <v>35</v>
      </c>
      <c r="D337" s="7">
        <v>24.5</v>
      </c>
      <c r="E337" s="2">
        <v>25.2</v>
      </c>
      <c r="F337" s="2">
        <f t="shared" si="28"/>
        <v>29.75</v>
      </c>
      <c r="G337" s="2">
        <f t="shared" si="29"/>
        <v>10.5</v>
      </c>
      <c r="H337" s="2">
        <f t="shared" si="30"/>
        <v>3.2403703492039302</v>
      </c>
      <c r="I337" s="2">
        <f t="shared" si="31"/>
        <v>3.6459549979842376</v>
      </c>
      <c r="J337" s="2">
        <f t="shared" si="32"/>
        <v>4.1384235338229223</v>
      </c>
    </row>
    <row r="338" spans="2:10" x14ac:dyDescent="0.25">
      <c r="B338" s="98">
        <v>43952</v>
      </c>
      <c r="C338" s="7">
        <v>32.5</v>
      </c>
      <c r="D338" s="7">
        <v>23.5</v>
      </c>
      <c r="E338" s="2">
        <v>25.3</v>
      </c>
      <c r="F338" s="2">
        <f t="shared" si="28"/>
        <v>28</v>
      </c>
      <c r="G338" s="2">
        <f t="shared" si="29"/>
        <v>9</v>
      </c>
      <c r="H338" s="2">
        <f t="shared" si="30"/>
        <v>3</v>
      </c>
      <c r="I338" s="2">
        <f t="shared" si="31"/>
        <v>3.2641705799999996</v>
      </c>
      <c r="J338" s="2">
        <f t="shared" si="32"/>
        <v>4.1612483489957262</v>
      </c>
    </row>
    <row r="339" spans="2:10" x14ac:dyDescent="0.25">
      <c r="B339" s="98">
        <v>43953</v>
      </c>
      <c r="C339" s="7">
        <v>40.5</v>
      </c>
      <c r="D339" s="7">
        <v>25.5</v>
      </c>
      <c r="E339" s="2">
        <v>25.4</v>
      </c>
      <c r="F339" s="2">
        <f t="shared" si="28"/>
        <v>33</v>
      </c>
      <c r="G339" s="2">
        <f t="shared" si="29"/>
        <v>15</v>
      </c>
      <c r="H339" s="2">
        <f t="shared" si="30"/>
        <v>3.872983346207417</v>
      </c>
      <c r="I339" s="2">
        <f t="shared" si="31"/>
        <v>4.6925472111303739</v>
      </c>
      <c r="J339" s="2">
        <f t="shared" si="32"/>
        <v>4.1974796129237566</v>
      </c>
    </row>
    <row r="340" spans="2:10" x14ac:dyDescent="0.25">
      <c r="B340" s="98">
        <v>43954</v>
      </c>
      <c r="C340" s="7">
        <v>41.5</v>
      </c>
      <c r="D340" s="7">
        <v>29</v>
      </c>
      <c r="E340" s="2">
        <v>25.6</v>
      </c>
      <c r="F340" s="2">
        <f t="shared" si="28"/>
        <v>35.25</v>
      </c>
      <c r="G340" s="2">
        <f t="shared" si="29"/>
        <v>12.5</v>
      </c>
      <c r="H340" s="2">
        <f t="shared" si="30"/>
        <v>3.5355339059327378</v>
      </c>
      <c r="I340" s="2">
        <f t="shared" si="31"/>
        <v>4.5086440758640149</v>
      </c>
      <c r="J340" s="2">
        <f t="shared" si="32"/>
        <v>4.0506435038263593</v>
      </c>
    </row>
    <row r="341" spans="2:10" x14ac:dyDescent="0.25">
      <c r="B341" s="98">
        <v>43955</v>
      </c>
      <c r="C341" s="7">
        <v>40</v>
      </c>
      <c r="D341" s="7">
        <v>23.5</v>
      </c>
      <c r="E341" s="2">
        <v>25.8</v>
      </c>
      <c r="F341" s="2">
        <f t="shared" si="28"/>
        <v>31.75</v>
      </c>
      <c r="G341" s="2">
        <f t="shared" si="29"/>
        <v>16.5</v>
      </c>
      <c r="H341" s="2">
        <f t="shared" si="30"/>
        <v>4.0620192023179804</v>
      </c>
      <c r="I341" s="2">
        <f t="shared" si="31"/>
        <v>4.8760811996401543</v>
      </c>
      <c r="J341" s="2">
        <f t="shared" si="32"/>
        <v>3.9679999305622071</v>
      </c>
    </row>
    <row r="342" spans="2:10" x14ac:dyDescent="0.25">
      <c r="B342" s="98">
        <v>43956</v>
      </c>
      <c r="C342" s="7">
        <v>29.5</v>
      </c>
      <c r="D342" s="7">
        <v>22</v>
      </c>
      <c r="E342" s="2">
        <v>26</v>
      </c>
      <c r="F342" s="2">
        <f t="shared" si="28"/>
        <v>25.75</v>
      </c>
      <c r="G342" s="2">
        <f t="shared" si="29"/>
        <v>7.5</v>
      </c>
      <c r="H342" s="2">
        <f t="shared" si="30"/>
        <v>2.7386127875258306</v>
      </c>
      <c r="I342" s="2">
        <f t="shared" si="31"/>
        <v>2.9117744524972524</v>
      </c>
      <c r="J342" s="2">
        <f t="shared" si="32"/>
        <v>3.8993384424459716</v>
      </c>
    </row>
    <row r="343" spans="2:10" x14ac:dyDescent="0.25">
      <c r="B343" s="98">
        <v>43957</v>
      </c>
      <c r="C343" s="7">
        <v>29.5</v>
      </c>
      <c r="D343" s="7">
        <v>22.5</v>
      </c>
      <c r="E343" s="2">
        <v>26.2</v>
      </c>
      <c r="F343" s="2">
        <f t="shared" si="28"/>
        <v>26</v>
      </c>
      <c r="G343" s="2">
        <f t="shared" si="29"/>
        <v>7</v>
      </c>
      <c r="H343" s="2">
        <f t="shared" si="30"/>
        <v>2.6457513110645907</v>
      </c>
      <c r="I343" s="2">
        <f t="shared" si="31"/>
        <v>2.8509527136792392</v>
      </c>
      <c r="J343" s="2">
        <f t="shared" si="32"/>
        <v>3.9927092432731683</v>
      </c>
    </row>
    <row r="344" spans="2:10" x14ac:dyDescent="0.25">
      <c r="B344" s="98">
        <v>43958</v>
      </c>
      <c r="C344" s="7">
        <v>35</v>
      </c>
      <c r="D344" s="7">
        <v>20</v>
      </c>
      <c r="E344" s="2">
        <v>26.4</v>
      </c>
      <c r="F344" s="2">
        <f t="shared" si="28"/>
        <v>27.5</v>
      </c>
      <c r="G344" s="2">
        <f t="shared" si="29"/>
        <v>15</v>
      </c>
      <c r="H344" s="2">
        <f t="shared" si="30"/>
        <v>3.872983346207417</v>
      </c>
      <c r="I344" s="2">
        <f t="shared" si="31"/>
        <v>4.349239770549195</v>
      </c>
      <c r="J344" s="2">
        <f t="shared" si="32"/>
        <v>3.7941874571361498</v>
      </c>
    </row>
    <row r="345" spans="2:10" x14ac:dyDescent="0.25">
      <c r="B345" s="98">
        <v>43959</v>
      </c>
      <c r="C345" s="7">
        <v>40</v>
      </c>
      <c r="D345" s="7">
        <v>24</v>
      </c>
      <c r="E345" s="2">
        <v>26.6</v>
      </c>
      <c r="F345" s="2">
        <f t="shared" si="28"/>
        <v>32</v>
      </c>
      <c r="G345" s="2">
        <f t="shared" si="29"/>
        <v>16</v>
      </c>
      <c r="H345" s="2">
        <f t="shared" si="30"/>
        <v>4</v>
      </c>
      <c r="I345" s="2">
        <f t="shared" si="31"/>
        <v>4.9754980799999995</v>
      </c>
      <c r="J345" s="2">
        <f t="shared" si="32"/>
        <v>4.1240401126265374</v>
      </c>
    </row>
    <row r="346" spans="2:10" x14ac:dyDescent="0.25">
      <c r="B346" s="98">
        <v>43960</v>
      </c>
      <c r="C346" s="7">
        <v>36</v>
      </c>
      <c r="D346" s="7">
        <v>26</v>
      </c>
      <c r="E346" s="2">
        <v>26.8</v>
      </c>
      <c r="F346" s="2">
        <f t="shared" si="28"/>
        <v>31</v>
      </c>
      <c r="G346" s="2">
        <f t="shared" si="29"/>
        <v>10</v>
      </c>
      <c r="H346" s="2">
        <f t="shared" si="30"/>
        <v>3.1622776601683795</v>
      </c>
      <c r="I346" s="2">
        <f t="shared" si="31"/>
        <v>3.883472268955062</v>
      </c>
      <c r="J346" s="2">
        <f t="shared" si="32"/>
        <v>4.4690329419679697</v>
      </c>
    </row>
    <row r="347" spans="2:10" x14ac:dyDescent="0.25">
      <c r="B347" s="98">
        <v>43961</v>
      </c>
      <c r="C347" s="7">
        <v>41</v>
      </c>
      <c r="D347" s="7">
        <v>29.5</v>
      </c>
      <c r="E347" s="2">
        <v>27</v>
      </c>
      <c r="F347" s="2">
        <f t="shared" si="28"/>
        <v>35.25</v>
      </c>
      <c r="G347" s="2">
        <f t="shared" si="29"/>
        <v>11.5</v>
      </c>
      <c r="H347" s="2">
        <f t="shared" si="30"/>
        <v>3.3911649915626341</v>
      </c>
      <c r="I347" s="2">
        <f t="shared" si="31"/>
        <v>4.5610377299491898</v>
      </c>
      <c r="J347" s="2">
        <f t="shared" si="32"/>
        <v>4.0974025694388345</v>
      </c>
    </row>
    <row r="348" spans="2:10" x14ac:dyDescent="0.25">
      <c r="B348" s="98">
        <v>43962</v>
      </c>
      <c r="C348" s="7">
        <v>36.5</v>
      </c>
      <c r="D348" s="7">
        <v>22</v>
      </c>
      <c r="E348" s="2">
        <v>27.2</v>
      </c>
      <c r="F348" s="2">
        <f t="shared" si="28"/>
        <v>29.25</v>
      </c>
      <c r="G348" s="2">
        <f t="shared" si="29"/>
        <v>14.5</v>
      </c>
      <c r="H348" s="2">
        <f t="shared" si="30"/>
        <v>3.8078865529319543</v>
      </c>
      <c r="I348" s="2">
        <f t="shared" si="31"/>
        <v>4.5759168603864051</v>
      </c>
      <c r="J348" s="2">
        <f t="shared" si="32"/>
        <v>3.835977356031981</v>
      </c>
    </row>
    <row r="349" spans="2:10" x14ac:dyDescent="0.25">
      <c r="B349" s="98">
        <v>43963</v>
      </c>
      <c r="C349" s="7">
        <v>28</v>
      </c>
      <c r="D349" s="7">
        <v>23</v>
      </c>
      <c r="E349" s="2">
        <v>27.4</v>
      </c>
      <c r="F349" s="2">
        <f t="shared" si="28"/>
        <v>25.5</v>
      </c>
      <c r="G349" s="2">
        <f t="shared" si="29"/>
        <v>5</v>
      </c>
      <c r="H349" s="2">
        <f t="shared" si="30"/>
        <v>2.2360679774997898</v>
      </c>
      <c r="I349" s="2">
        <f t="shared" si="31"/>
        <v>2.4910879079035166</v>
      </c>
      <c r="J349" s="2">
        <f t="shared" si="32"/>
        <v>3.8956248062351082</v>
      </c>
    </row>
    <row r="350" spans="2:10" x14ac:dyDescent="0.25">
      <c r="B350" s="98">
        <v>43964</v>
      </c>
      <c r="C350" s="7">
        <v>35</v>
      </c>
      <c r="D350" s="7">
        <v>26.5</v>
      </c>
      <c r="E350" s="2">
        <v>27.6</v>
      </c>
      <c r="F350" s="2">
        <f t="shared" si="28"/>
        <v>30.75</v>
      </c>
      <c r="G350" s="2">
        <f t="shared" si="29"/>
        <v>8.5</v>
      </c>
      <c r="H350" s="2">
        <f t="shared" si="30"/>
        <v>2.9154759474226504</v>
      </c>
      <c r="I350" s="2">
        <f t="shared" si="31"/>
        <v>3.6683720129657313</v>
      </c>
      <c r="J350" s="2">
        <f t="shared" si="32"/>
        <v>3.9180821086061628</v>
      </c>
    </row>
    <row r="351" spans="2:10" x14ac:dyDescent="0.25">
      <c r="B351" s="98">
        <v>43965</v>
      </c>
      <c r="C351" s="7">
        <v>36</v>
      </c>
      <c r="D351" s="7">
        <v>25</v>
      </c>
      <c r="E351" s="272">
        <v>27.8</v>
      </c>
      <c r="F351" s="2">
        <f t="shared" si="28"/>
        <v>30.5</v>
      </c>
      <c r="G351" s="2">
        <f t="shared" si="29"/>
        <v>11</v>
      </c>
      <c r="H351" s="2">
        <f t="shared" si="30"/>
        <v>3.3166247903553998</v>
      </c>
      <c r="I351" s="2">
        <f t="shared" si="31"/>
        <v>4.1817095199706991</v>
      </c>
      <c r="J351" s="2">
        <f t="shared" si="32"/>
        <v>3.6423631869194333</v>
      </c>
    </row>
    <row r="352" spans="2:10" x14ac:dyDescent="0.25">
      <c r="B352" s="98">
        <v>43966</v>
      </c>
      <c r="C352" s="7">
        <v>37.5</v>
      </c>
      <c r="D352" s="7">
        <v>24</v>
      </c>
      <c r="E352" s="2">
        <v>27.9</v>
      </c>
      <c r="F352" s="2">
        <f t="shared" si="28"/>
        <v>30.75</v>
      </c>
      <c r="G352" s="2">
        <f t="shared" si="29"/>
        <v>13.5</v>
      </c>
      <c r="H352" s="2">
        <f t="shared" si="30"/>
        <v>3.6742346141747673</v>
      </c>
      <c r="I352" s="2">
        <f t="shared" si="31"/>
        <v>4.67332424180446</v>
      </c>
      <c r="J352" s="2">
        <f t="shared" si="32"/>
        <v>4.1507815323249435</v>
      </c>
    </row>
    <row r="353" spans="2:10" x14ac:dyDescent="0.25">
      <c r="B353" s="98">
        <v>43967</v>
      </c>
      <c r="C353" s="7">
        <v>31.5</v>
      </c>
      <c r="D353" s="7">
        <v>24.5</v>
      </c>
      <c r="E353" s="2">
        <v>28.1</v>
      </c>
      <c r="F353" s="2">
        <f t="shared" si="28"/>
        <v>28</v>
      </c>
      <c r="G353" s="2">
        <f t="shared" si="29"/>
        <v>7</v>
      </c>
      <c r="H353" s="2">
        <f t="shared" si="30"/>
        <v>2.6457513110645907</v>
      </c>
      <c r="I353" s="2">
        <f t="shared" si="31"/>
        <v>3.1973222519527584</v>
      </c>
      <c r="J353" s="2">
        <f t="shared" si="32"/>
        <v>4.4437492756197656</v>
      </c>
    </row>
    <row r="354" spans="2:10" x14ac:dyDescent="0.25">
      <c r="B354" s="98">
        <v>43968</v>
      </c>
      <c r="C354" s="7">
        <v>40</v>
      </c>
      <c r="D354" s="7">
        <v>26</v>
      </c>
      <c r="E354" s="2">
        <v>28.2</v>
      </c>
      <c r="F354" s="2">
        <f t="shared" si="28"/>
        <v>33</v>
      </c>
      <c r="G354" s="2">
        <f t="shared" si="29"/>
        <v>14</v>
      </c>
      <c r="H354" s="2">
        <f t="shared" si="30"/>
        <v>3.7416573867739413</v>
      </c>
      <c r="I354" s="2">
        <f t="shared" si="31"/>
        <v>5.0331796349310673</v>
      </c>
      <c r="J354" s="2">
        <f t="shared" si="32"/>
        <v>4.6147389550365023</v>
      </c>
    </row>
    <row r="355" spans="2:10" x14ac:dyDescent="0.25">
      <c r="B355" s="98">
        <v>43969</v>
      </c>
      <c r="C355" s="7">
        <v>40</v>
      </c>
      <c r="D355" s="7">
        <v>25.5</v>
      </c>
      <c r="E355" s="2">
        <v>28.4</v>
      </c>
      <c r="F355" s="2">
        <f t="shared" si="28"/>
        <v>32.75</v>
      </c>
      <c r="G355" s="2">
        <f t="shared" si="29"/>
        <v>14.5</v>
      </c>
      <c r="H355" s="2">
        <f t="shared" si="30"/>
        <v>3.8078865529319543</v>
      </c>
      <c r="I355" s="2">
        <f t="shared" si="31"/>
        <v>5.1332107294398401</v>
      </c>
      <c r="J355" s="2">
        <f t="shared" si="32"/>
        <v>4.6840859136859194</v>
      </c>
    </row>
    <row r="356" spans="2:10" x14ac:dyDescent="0.25">
      <c r="B356" s="98">
        <v>43970</v>
      </c>
      <c r="C356" s="7">
        <v>39.5</v>
      </c>
      <c r="D356" s="7">
        <v>25.5</v>
      </c>
      <c r="E356" s="2">
        <v>28.5</v>
      </c>
      <c r="F356" s="2">
        <f t="shared" si="28"/>
        <v>32.5</v>
      </c>
      <c r="G356" s="2">
        <f t="shared" si="29"/>
        <v>14</v>
      </c>
      <c r="H356" s="2">
        <f t="shared" si="30"/>
        <v>3.7416573867739413</v>
      </c>
      <c r="I356" s="2">
        <f t="shared" si="31"/>
        <v>5.0366579170543861</v>
      </c>
      <c r="J356" s="2">
        <f t="shared" si="32"/>
        <v>5.1220225512953688</v>
      </c>
    </row>
    <row r="357" spans="2:10" x14ac:dyDescent="0.25">
      <c r="B357" s="98">
        <v>43971</v>
      </c>
      <c r="C357" s="7">
        <v>41</v>
      </c>
      <c r="D357" s="7">
        <v>25.5</v>
      </c>
      <c r="E357" s="2">
        <v>26.6</v>
      </c>
      <c r="F357" s="2">
        <f t="shared" si="28"/>
        <v>33.25</v>
      </c>
      <c r="G357" s="2">
        <f t="shared" si="29"/>
        <v>15.5</v>
      </c>
      <c r="H357" s="2">
        <f t="shared" si="30"/>
        <v>3.9370039370059056</v>
      </c>
      <c r="I357" s="2">
        <f t="shared" si="31"/>
        <v>5.0200590350515455</v>
      </c>
      <c r="J357" s="2">
        <f t="shared" si="32"/>
        <v>5.1433768481583551</v>
      </c>
    </row>
    <row r="358" spans="2:10" x14ac:dyDescent="0.25">
      <c r="B358" s="98">
        <v>43972</v>
      </c>
      <c r="C358" s="7">
        <v>40</v>
      </c>
      <c r="D358" s="7">
        <v>24</v>
      </c>
      <c r="E358" s="2">
        <v>28.8</v>
      </c>
      <c r="F358" s="2">
        <f t="shared" si="28"/>
        <v>32</v>
      </c>
      <c r="G358" s="2">
        <f t="shared" si="29"/>
        <v>16</v>
      </c>
      <c r="H358" s="2">
        <f t="shared" si="30"/>
        <v>4</v>
      </c>
      <c r="I358" s="2">
        <f t="shared" si="31"/>
        <v>5.3870054399999994</v>
      </c>
      <c r="J358" s="2">
        <f t="shared" si="32"/>
        <v>4.9828940637401304</v>
      </c>
    </row>
    <row r="359" spans="2:10" x14ac:dyDescent="0.25">
      <c r="B359" s="98">
        <v>43973</v>
      </c>
      <c r="C359" s="7">
        <v>40.5</v>
      </c>
      <c r="D359" s="7">
        <v>27</v>
      </c>
      <c r="E359" s="2">
        <v>28.9</v>
      </c>
      <c r="F359" s="2">
        <f t="shared" si="28"/>
        <v>33.75</v>
      </c>
      <c r="G359" s="2">
        <f t="shared" si="29"/>
        <v>13.5</v>
      </c>
      <c r="H359" s="2">
        <f t="shared" si="30"/>
        <v>3.6742346141747673</v>
      </c>
      <c r="I359" s="2">
        <f t="shared" si="31"/>
        <v>5.1399511192460023</v>
      </c>
      <c r="J359" s="2">
        <f t="shared" si="32"/>
        <v>4.8564940048088809</v>
      </c>
    </row>
    <row r="360" spans="2:10" x14ac:dyDescent="0.25">
      <c r="B360" s="98">
        <v>43974</v>
      </c>
      <c r="C360" s="7">
        <v>41</v>
      </c>
      <c r="D360" s="7">
        <v>32.5</v>
      </c>
      <c r="E360" s="2">
        <v>29</v>
      </c>
      <c r="F360" s="2">
        <f t="shared" si="28"/>
        <v>36.75</v>
      </c>
      <c r="G360" s="2">
        <f t="shared" si="29"/>
        <v>8.5</v>
      </c>
      <c r="H360" s="2">
        <f t="shared" si="30"/>
        <v>2.9154759474226504</v>
      </c>
      <c r="I360" s="2">
        <f t="shared" si="31"/>
        <v>4.3307968073487206</v>
      </c>
      <c r="J360" s="2">
        <f t="shared" si="32"/>
        <v>4.8207991690276657</v>
      </c>
    </row>
    <row r="361" spans="2:10" x14ac:dyDescent="0.25">
      <c r="B361" s="98">
        <v>43975</v>
      </c>
      <c r="C361" s="7">
        <v>38</v>
      </c>
      <c r="D361" s="7">
        <v>28</v>
      </c>
      <c r="E361" s="2">
        <v>29.2</v>
      </c>
      <c r="F361" s="2">
        <f t="shared" si="28"/>
        <v>33</v>
      </c>
      <c r="G361" s="2">
        <f t="shared" si="29"/>
        <v>10</v>
      </c>
      <c r="H361" s="2">
        <f t="shared" si="30"/>
        <v>3.1622776601683795</v>
      </c>
      <c r="I361" s="2">
        <f t="shared" si="31"/>
        <v>4.4046576223981369</v>
      </c>
      <c r="J361" s="2">
        <f t="shared" si="32"/>
        <v>4.8118804624753366</v>
      </c>
    </row>
    <row r="362" spans="2:10" x14ac:dyDescent="0.25">
      <c r="B362" s="98">
        <v>43976</v>
      </c>
      <c r="C362" s="7">
        <v>39</v>
      </c>
      <c r="D362" s="7">
        <v>27</v>
      </c>
      <c r="E362" s="2">
        <v>29.3</v>
      </c>
      <c r="F362" s="2">
        <f t="shared" si="28"/>
        <v>33</v>
      </c>
      <c r="G362" s="2">
        <f t="shared" si="29"/>
        <v>12</v>
      </c>
      <c r="H362" s="2">
        <f t="shared" si="30"/>
        <v>3.4641016151377544</v>
      </c>
      <c r="I362" s="2">
        <f t="shared" si="31"/>
        <v>4.8415848561454649</v>
      </c>
      <c r="J362" s="2">
        <f t="shared" si="32"/>
        <v>4.5325909071646509</v>
      </c>
    </row>
    <row r="363" spans="2:10" x14ac:dyDescent="0.25">
      <c r="B363" s="98">
        <v>43977</v>
      </c>
      <c r="C363" s="7">
        <v>43</v>
      </c>
      <c r="D363" s="7">
        <v>30.5</v>
      </c>
      <c r="E363" s="2">
        <v>29.5</v>
      </c>
      <c r="F363" s="2">
        <f t="shared" si="28"/>
        <v>36.75</v>
      </c>
      <c r="G363" s="2">
        <f t="shared" si="29"/>
        <v>12.5</v>
      </c>
      <c r="H363" s="2">
        <f t="shared" si="30"/>
        <v>3.5355339059327378</v>
      </c>
      <c r="I363" s="2">
        <f t="shared" si="31"/>
        <v>5.3424119072383585</v>
      </c>
      <c r="J363" s="2">
        <f t="shared" si="32"/>
        <v>4.7579888089488778</v>
      </c>
    </row>
    <row r="364" spans="2:10" x14ac:dyDescent="0.25">
      <c r="B364" s="98">
        <v>43978</v>
      </c>
      <c r="C364" s="7">
        <v>40</v>
      </c>
      <c r="D364" s="7">
        <v>34</v>
      </c>
      <c r="E364" s="2">
        <v>29.7</v>
      </c>
      <c r="F364" s="2">
        <f t="shared" si="28"/>
        <v>37</v>
      </c>
      <c r="G364" s="2">
        <f t="shared" si="29"/>
        <v>6</v>
      </c>
      <c r="H364" s="2">
        <f t="shared" si="30"/>
        <v>2.4494897427831779</v>
      </c>
      <c r="I364" s="2">
        <f t="shared" si="31"/>
        <v>3.743503342692573</v>
      </c>
      <c r="J364" s="2">
        <f t="shared" si="32"/>
        <v>5.0189662239968671</v>
      </c>
    </row>
    <row r="365" spans="2:10" x14ac:dyDescent="0.25">
      <c r="B365" s="98">
        <v>43979</v>
      </c>
      <c r="C365" s="7">
        <v>40.5</v>
      </c>
      <c r="D365" s="7">
        <v>26</v>
      </c>
      <c r="E365" s="2">
        <v>29.9</v>
      </c>
      <c r="F365" s="2">
        <f t="shared" si="28"/>
        <v>33.25</v>
      </c>
      <c r="G365" s="2">
        <f t="shared" si="29"/>
        <v>14.5</v>
      </c>
      <c r="H365" s="2">
        <f t="shared" si="30"/>
        <v>3.8078865529319543</v>
      </c>
      <c r="I365" s="2">
        <f t="shared" si="31"/>
        <v>5.4577863162698534</v>
      </c>
      <c r="J365" s="2">
        <f t="shared" si="32"/>
        <v>5.0416113035127612</v>
      </c>
    </row>
    <row r="366" spans="2:10" x14ac:dyDescent="0.25">
      <c r="B366" s="98">
        <v>43980</v>
      </c>
      <c r="C366" s="7">
        <v>42.5</v>
      </c>
      <c r="D366" s="7">
        <v>28</v>
      </c>
      <c r="E366" s="2">
        <v>30.1</v>
      </c>
      <c r="F366" s="2">
        <f t="shared" si="28"/>
        <v>35.25</v>
      </c>
      <c r="G366" s="2">
        <f t="shared" si="29"/>
        <v>14.5</v>
      </c>
      <c r="H366" s="2">
        <f t="shared" si="30"/>
        <v>3.8078865529319543</v>
      </c>
      <c r="I366" s="2">
        <f t="shared" si="31"/>
        <v>5.7095446976380844</v>
      </c>
      <c r="J366" s="2">
        <f t="shared" si="32"/>
        <v>4.7660815064506679</v>
      </c>
    </row>
    <row r="367" spans="2:10" x14ac:dyDescent="0.25">
      <c r="B367" s="98">
        <v>43981</v>
      </c>
      <c r="C367" s="7">
        <v>37</v>
      </c>
      <c r="D367" s="7">
        <v>24</v>
      </c>
      <c r="E367" s="2">
        <v>30.3</v>
      </c>
      <c r="F367" s="2">
        <f t="shared" si="28"/>
        <v>30.5</v>
      </c>
      <c r="G367" s="2">
        <f t="shared" si="29"/>
        <v>13</v>
      </c>
      <c r="H367" s="2">
        <f t="shared" si="30"/>
        <v>3.6055512754639891</v>
      </c>
      <c r="I367" s="2">
        <f t="shared" si="31"/>
        <v>4.9548102537249372</v>
      </c>
      <c r="J367" s="2">
        <f t="shared" si="32"/>
        <v>5.0958971641159216</v>
      </c>
    </row>
    <row r="368" spans="2:10" x14ac:dyDescent="0.25">
      <c r="B368" s="98">
        <v>43982</v>
      </c>
      <c r="C368" s="7">
        <v>36.5</v>
      </c>
      <c r="D368" s="7">
        <v>29</v>
      </c>
      <c r="E368" s="2">
        <v>30.5</v>
      </c>
      <c r="F368" s="2">
        <f t="shared" si="28"/>
        <v>32.75</v>
      </c>
      <c r="G368" s="2">
        <f t="shared" si="29"/>
        <v>7.5</v>
      </c>
      <c r="H368" s="2">
        <f t="shared" si="30"/>
        <v>2.7386127875258306</v>
      </c>
      <c r="I368" s="2">
        <f t="shared" si="31"/>
        <v>3.9647629219278908</v>
      </c>
      <c r="J368" s="2">
        <f t="shared" si="32"/>
        <v>4.6190661721861055</v>
      </c>
    </row>
    <row r="369" spans="2:10" x14ac:dyDescent="0.25">
      <c r="B369" s="98">
        <v>43983</v>
      </c>
      <c r="C369" s="7">
        <v>38</v>
      </c>
      <c r="D369" s="7">
        <v>23</v>
      </c>
      <c r="E369" s="2">
        <v>30.7</v>
      </c>
      <c r="F369" s="2">
        <f t="shared" si="28"/>
        <v>30.5</v>
      </c>
      <c r="G369" s="2">
        <f t="shared" si="29"/>
        <v>15</v>
      </c>
      <c r="H369" s="2">
        <f t="shared" si="30"/>
        <v>3.872983346207417</v>
      </c>
      <c r="I369" s="2">
        <f t="shared" si="31"/>
        <v>5.3925816310188406</v>
      </c>
      <c r="J369" s="2">
        <f t="shared" si="32"/>
        <v>4.4097687083354078</v>
      </c>
    </row>
    <row r="370" spans="2:10" x14ac:dyDescent="0.25">
      <c r="B370" s="98">
        <v>43984</v>
      </c>
      <c r="C370" s="7">
        <v>27</v>
      </c>
      <c r="D370" s="7">
        <v>20.5</v>
      </c>
      <c r="E370" s="2">
        <v>30.9</v>
      </c>
      <c r="F370" s="2">
        <f t="shared" si="28"/>
        <v>23.75</v>
      </c>
      <c r="G370" s="2">
        <f t="shared" si="29"/>
        <v>6.5</v>
      </c>
      <c r="H370" s="2">
        <f t="shared" si="30"/>
        <v>2.5495097567963922</v>
      </c>
      <c r="I370" s="2">
        <f t="shared" si="31"/>
        <v>3.0736313566207749</v>
      </c>
      <c r="J370" s="2">
        <f t="shared" si="32"/>
        <v>4.4359327228765286</v>
      </c>
    </row>
    <row r="371" spans="2:10" x14ac:dyDescent="0.25">
      <c r="B371" s="98">
        <v>43985</v>
      </c>
      <c r="C371" s="7">
        <v>36</v>
      </c>
      <c r="D371" s="7">
        <v>25</v>
      </c>
      <c r="E371" s="2">
        <v>31</v>
      </c>
      <c r="F371" s="2">
        <f t="shared" si="28"/>
        <v>30.5</v>
      </c>
      <c r="G371" s="2">
        <f t="shared" si="29"/>
        <v>11</v>
      </c>
      <c r="H371" s="2">
        <f t="shared" si="30"/>
        <v>3.3166247903553998</v>
      </c>
      <c r="I371" s="2">
        <f t="shared" si="31"/>
        <v>4.6630573783845923</v>
      </c>
      <c r="J371" s="2">
        <f t="shared" si="32"/>
        <v>4.6163064085016305</v>
      </c>
    </row>
    <row r="372" spans="2:10" x14ac:dyDescent="0.25">
      <c r="B372" s="98">
        <v>43986</v>
      </c>
      <c r="C372" s="7">
        <v>37</v>
      </c>
      <c r="D372" s="7">
        <v>24</v>
      </c>
      <c r="E372" s="2">
        <v>31.1</v>
      </c>
      <c r="F372" s="2">
        <f t="shared" si="28"/>
        <v>30.5</v>
      </c>
      <c r="G372" s="2">
        <f t="shared" si="29"/>
        <v>13</v>
      </c>
      <c r="H372" s="2">
        <f t="shared" si="30"/>
        <v>3.6055512754639891</v>
      </c>
      <c r="I372" s="2">
        <f t="shared" si="31"/>
        <v>5.0856303264305458</v>
      </c>
      <c r="J372" s="2">
        <f t="shared" si="32"/>
        <v>4.4215956622978618</v>
      </c>
    </row>
    <row r="373" spans="2:10" x14ac:dyDescent="0.25">
      <c r="B373" s="98">
        <v>43987</v>
      </c>
      <c r="C373" s="7">
        <v>36</v>
      </c>
      <c r="D373" s="7">
        <v>24</v>
      </c>
      <c r="E373" s="2">
        <v>31.3</v>
      </c>
      <c r="F373" s="2">
        <f t="shared" si="28"/>
        <v>30</v>
      </c>
      <c r="G373" s="2">
        <f t="shared" si="29"/>
        <v>12</v>
      </c>
      <c r="H373" s="2">
        <f t="shared" si="30"/>
        <v>3.4641016151377544</v>
      </c>
      <c r="I373" s="2">
        <f t="shared" si="31"/>
        <v>4.8666313500533942</v>
      </c>
      <c r="J373" s="2">
        <f t="shared" si="32"/>
        <v>4.6873565449737065</v>
      </c>
    </row>
    <row r="374" spans="2:10" x14ac:dyDescent="0.25">
      <c r="B374" s="98">
        <v>43988</v>
      </c>
      <c r="C374" s="7">
        <v>36.5</v>
      </c>
      <c r="D374" s="7">
        <v>27.5</v>
      </c>
      <c r="E374" s="2">
        <v>31.5</v>
      </c>
      <c r="F374" s="2">
        <f t="shared" si="28"/>
        <v>32</v>
      </c>
      <c r="G374" s="2">
        <f t="shared" si="29"/>
        <v>9</v>
      </c>
      <c r="H374" s="2">
        <f t="shared" si="30"/>
        <v>3</v>
      </c>
      <c r="I374" s="2">
        <f t="shared" si="31"/>
        <v>4.4190278999999997</v>
      </c>
      <c r="J374" s="2">
        <f t="shared" si="32"/>
        <v>4.4915425545750782</v>
      </c>
    </row>
    <row r="375" spans="2:10" x14ac:dyDescent="0.25">
      <c r="B375" s="98">
        <v>43989</v>
      </c>
      <c r="C375" s="7">
        <v>36</v>
      </c>
      <c r="D375" s="7">
        <v>27</v>
      </c>
      <c r="E375" s="2">
        <v>31.7</v>
      </c>
      <c r="F375" s="2">
        <f t="shared" si="28"/>
        <v>31.5</v>
      </c>
      <c r="G375" s="2">
        <f t="shared" si="29"/>
        <v>9</v>
      </c>
      <c r="H375" s="2">
        <f t="shared" si="30"/>
        <v>3</v>
      </c>
      <c r="I375" s="2">
        <f t="shared" si="31"/>
        <v>4.4024357699999994</v>
      </c>
      <c r="J375" s="2">
        <f t="shared" si="32"/>
        <v>4.4018128520245057</v>
      </c>
    </row>
    <row r="376" spans="2:10" x14ac:dyDescent="0.25">
      <c r="B376" s="98">
        <v>43990</v>
      </c>
      <c r="C376" s="7">
        <v>31</v>
      </c>
      <c r="D376" s="7">
        <v>23.5</v>
      </c>
      <c r="E376" s="2">
        <v>31.8</v>
      </c>
      <c r="F376" s="2">
        <f t="shared" si="28"/>
        <v>27.25</v>
      </c>
      <c r="G376" s="2">
        <f t="shared" si="29"/>
        <v>7.5</v>
      </c>
      <c r="H376" s="2">
        <f t="shared" si="30"/>
        <v>2.7386127875258306</v>
      </c>
      <c r="I376" s="2">
        <f t="shared" si="31"/>
        <v>3.6839874263914498</v>
      </c>
      <c r="J376" s="2">
        <f t="shared" si="32"/>
        <v>4.447731767406049</v>
      </c>
    </row>
    <row r="377" spans="2:10" x14ac:dyDescent="0.25">
      <c r="B377" s="98">
        <v>43991</v>
      </c>
      <c r="C377" s="7">
        <v>36</v>
      </c>
      <c r="D377" s="7">
        <v>26</v>
      </c>
      <c r="E377" s="2">
        <v>32</v>
      </c>
      <c r="F377" s="2">
        <f t="shared" si="28"/>
        <v>31</v>
      </c>
      <c r="G377" s="2">
        <f t="shared" si="29"/>
        <v>10</v>
      </c>
      <c r="H377" s="2">
        <f t="shared" si="30"/>
        <v>3.1622776601683795</v>
      </c>
      <c r="I377" s="2">
        <f t="shared" si="31"/>
        <v>4.6369818136776857</v>
      </c>
      <c r="J377" s="2">
        <f t="shared" si="32"/>
        <v>4.7728629737170438</v>
      </c>
    </row>
    <row r="378" spans="2:10" x14ac:dyDescent="0.25">
      <c r="B378" s="98">
        <v>43992</v>
      </c>
      <c r="C378" s="7">
        <v>40.5</v>
      </c>
      <c r="D378" s="7">
        <v>30.5</v>
      </c>
      <c r="E378" s="2">
        <v>32.200000000000003</v>
      </c>
      <c r="F378" s="2">
        <f t="shared" si="28"/>
        <v>35.5</v>
      </c>
      <c r="G378" s="2">
        <f t="shared" si="29"/>
        <v>10</v>
      </c>
      <c r="H378" s="2">
        <f t="shared" si="30"/>
        <v>3.1622776601683795</v>
      </c>
      <c r="I378" s="2">
        <f t="shared" si="31"/>
        <v>5.0962259269611074</v>
      </c>
      <c r="J378" s="2">
        <f t="shared" si="32"/>
        <v>4.522910065551657</v>
      </c>
    </row>
    <row r="379" spans="2:10" x14ac:dyDescent="0.25">
      <c r="B379" s="98">
        <v>43993</v>
      </c>
      <c r="C379" s="7">
        <v>41</v>
      </c>
      <c r="D379" s="7">
        <v>26</v>
      </c>
      <c r="E379" s="2">
        <v>32.4</v>
      </c>
      <c r="F379" s="2">
        <f t="shared" si="28"/>
        <v>33.5</v>
      </c>
      <c r="G379" s="2">
        <f t="shared" si="29"/>
        <v>15</v>
      </c>
      <c r="H379" s="2">
        <f t="shared" si="30"/>
        <v>3.872983346207417</v>
      </c>
      <c r="I379" s="2">
        <f t="shared" si="31"/>
        <v>6.0446839315549772</v>
      </c>
      <c r="J379" s="2">
        <f t="shared" si="32"/>
        <v>4.7567892529798499</v>
      </c>
    </row>
    <row r="380" spans="2:10" x14ac:dyDescent="0.25">
      <c r="B380" s="98">
        <v>43994</v>
      </c>
      <c r="C380" s="7">
        <v>33</v>
      </c>
      <c r="D380" s="7">
        <v>28.5</v>
      </c>
      <c r="E380" s="2">
        <v>32.6</v>
      </c>
      <c r="F380" s="2">
        <f t="shared" si="28"/>
        <v>30.75</v>
      </c>
      <c r="G380" s="2">
        <f t="shared" si="29"/>
        <v>4.5</v>
      </c>
      <c r="H380" s="2">
        <f t="shared" si="30"/>
        <v>2.1213203435596424</v>
      </c>
      <c r="I380" s="2">
        <f t="shared" si="31"/>
        <v>3.1526712291730612</v>
      </c>
      <c r="J380" s="2">
        <f t="shared" si="32"/>
        <v>4.9883146482813618</v>
      </c>
    </row>
    <row r="381" spans="2:10" x14ac:dyDescent="0.25">
      <c r="B381" s="98">
        <v>43995</v>
      </c>
      <c r="C381" s="7">
        <v>40.5</v>
      </c>
      <c r="D381" s="7">
        <v>32</v>
      </c>
      <c r="E381" s="272">
        <v>32.799999999999997</v>
      </c>
      <c r="F381" s="2">
        <f t="shared" si="28"/>
        <v>36.25</v>
      </c>
      <c r="G381" s="2">
        <f t="shared" si="29"/>
        <v>8.5</v>
      </c>
      <c r="H381" s="2">
        <f t="shared" si="30"/>
        <v>2.9154759474226504</v>
      </c>
      <c r="I381" s="2">
        <f t="shared" si="31"/>
        <v>4.8533833635324157</v>
      </c>
      <c r="J381" s="2">
        <f t="shared" si="32"/>
        <v>5.1464561898582941</v>
      </c>
    </row>
    <row r="382" spans="2:10" x14ac:dyDescent="0.25">
      <c r="B382" s="98">
        <v>43996</v>
      </c>
      <c r="C382" s="7">
        <v>40</v>
      </c>
      <c r="D382" s="7">
        <v>26.5</v>
      </c>
      <c r="E382" s="2">
        <v>32.9</v>
      </c>
      <c r="F382" s="2">
        <f t="shared" si="28"/>
        <v>33.25</v>
      </c>
      <c r="G382" s="2">
        <f t="shared" si="29"/>
        <v>13.5</v>
      </c>
      <c r="H382" s="2">
        <f t="shared" si="30"/>
        <v>3.6742346141747673</v>
      </c>
      <c r="I382" s="2">
        <f t="shared" si="31"/>
        <v>5.7946087901852454</v>
      </c>
      <c r="J382" s="2">
        <f t="shared" si="32"/>
        <v>5.0500508357219358</v>
      </c>
    </row>
    <row r="383" spans="2:10" x14ac:dyDescent="0.25">
      <c r="B383" s="98">
        <v>43997</v>
      </c>
      <c r="C383" s="7">
        <v>40.5</v>
      </c>
      <c r="D383" s="7">
        <v>27</v>
      </c>
      <c r="E383" s="2">
        <v>33.1</v>
      </c>
      <c r="F383" s="2">
        <f t="shared" si="28"/>
        <v>33.75</v>
      </c>
      <c r="G383" s="2">
        <f t="shared" si="29"/>
        <v>13.5</v>
      </c>
      <c r="H383" s="2">
        <f t="shared" si="30"/>
        <v>3.6742346141747673</v>
      </c>
      <c r="I383" s="2">
        <f t="shared" si="31"/>
        <v>5.8869336348457679</v>
      </c>
      <c r="J383" s="2">
        <f t="shared" si="32"/>
        <v>5.6366891448665966</v>
      </c>
    </row>
    <row r="384" spans="2:10" x14ac:dyDescent="0.25">
      <c r="B384" s="98">
        <v>43998</v>
      </c>
      <c r="C384" s="7">
        <v>41.5</v>
      </c>
      <c r="D384" s="7">
        <v>30.5</v>
      </c>
      <c r="E384" s="2">
        <v>33.200000000000003</v>
      </c>
      <c r="F384" s="2">
        <f t="shared" si="28"/>
        <v>36</v>
      </c>
      <c r="G384" s="2">
        <f t="shared" si="29"/>
        <v>11</v>
      </c>
      <c r="H384" s="2">
        <f t="shared" si="30"/>
        <v>3.3166247903553998</v>
      </c>
      <c r="I384" s="2">
        <f t="shared" si="31"/>
        <v>5.5626571608731874</v>
      </c>
      <c r="J384" s="2">
        <f t="shared" si="32"/>
        <v>5.9127384772773333</v>
      </c>
    </row>
    <row r="385" spans="2:10" x14ac:dyDescent="0.25">
      <c r="B385" s="98">
        <v>43999</v>
      </c>
      <c r="C385" s="7">
        <v>43.5</v>
      </c>
      <c r="D385" s="7">
        <v>31</v>
      </c>
      <c r="E385" s="2">
        <v>33.299999999999997</v>
      </c>
      <c r="F385" s="2">
        <f t="shared" si="28"/>
        <v>37.25</v>
      </c>
      <c r="G385" s="2">
        <f t="shared" si="29"/>
        <v>12.5</v>
      </c>
      <c r="H385" s="2">
        <f t="shared" si="30"/>
        <v>3.5355339059327378</v>
      </c>
      <c r="I385" s="2">
        <f t="shared" si="31"/>
        <v>6.0858627748963663</v>
      </c>
      <c r="J385" s="2">
        <f t="shared" si="32"/>
        <v>5.848359892937963</v>
      </c>
    </row>
    <row r="386" spans="2:10" x14ac:dyDescent="0.25">
      <c r="B386" s="98">
        <v>44000</v>
      </c>
      <c r="C386" s="7">
        <v>44.5</v>
      </c>
      <c r="D386" s="7">
        <v>32</v>
      </c>
      <c r="E386" s="2">
        <v>33.5</v>
      </c>
      <c r="F386" s="2">
        <f t="shared" si="28"/>
        <v>38.25</v>
      </c>
      <c r="G386" s="2">
        <f t="shared" si="29"/>
        <v>12.5</v>
      </c>
      <c r="H386" s="2">
        <f t="shared" si="30"/>
        <v>3.5355339059327378</v>
      </c>
      <c r="I386" s="2">
        <f t="shared" si="31"/>
        <v>6.2336300255860957</v>
      </c>
      <c r="J386" s="2">
        <f t="shared" si="32"/>
        <v>5.8285505529821924</v>
      </c>
    </row>
    <row r="387" spans="2:10" x14ac:dyDescent="0.25">
      <c r="B387" s="98">
        <v>44001</v>
      </c>
      <c r="C387" s="7">
        <v>40</v>
      </c>
      <c r="D387" s="7">
        <v>29</v>
      </c>
      <c r="E387" s="2">
        <v>33.6</v>
      </c>
      <c r="F387" s="2">
        <f t="shared" ref="F387:F450" si="33">0.5*(C387+D387)</f>
        <v>34.5</v>
      </c>
      <c r="G387" s="2">
        <f t="shared" ref="G387:G450" si="34">C387-D387</f>
        <v>11</v>
      </c>
      <c r="H387" s="2">
        <f t="shared" si="30"/>
        <v>3.3166247903553998</v>
      </c>
      <c r="I387" s="2">
        <f t="shared" si="31"/>
        <v>5.4727158684883959</v>
      </c>
      <c r="J387" s="2">
        <f t="shared" si="32"/>
        <v>5.8170774324439103</v>
      </c>
    </row>
    <row r="388" spans="2:10" x14ac:dyDescent="0.25">
      <c r="B388" s="98">
        <v>44002</v>
      </c>
      <c r="C388" s="7">
        <v>41</v>
      </c>
      <c r="D388" s="7">
        <v>29</v>
      </c>
      <c r="E388" s="2">
        <v>33.700000000000003</v>
      </c>
      <c r="F388" s="2">
        <f t="shared" si="33"/>
        <v>35</v>
      </c>
      <c r="G388" s="2">
        <f t="shared" si="34"/>
        <v>12</v>
      </c>
      <c r="H388" s="2">
        <f t="shared" si="30"/>
        <v>3.4641016151377544</v>
      </c>
      <c r="I388" s="2">
        <f t="shared" si="31"/>
        <v>5.7878869350669131</v>
      </c>
      <c r="J388" s="2">
        <f t="shared" si="32"/>
        <v>5.3471803239235545</v>
      </c>
    </row>
    <row r="389" spans="2:10" x14ac:dyDescent="0.25">
      <c r="B389" s="98">
        <v>44003</v>
      </c>
      <c r="C389" s="7">
        <v>40</v>
      </c>
      <c r="D389" s="7">
        <v>29</v>
      </c>
      <c r="E389" s="2">
        <v>33.799999999999997</v>
      </c>
      <c r="F389" s="2">
        <f t="shared" si="33"/>
        <v>34.5</v>
      </c>
      <c r="G389" s="2">
        <f t="shared" si="34"/>
        <v>11</v>
      </c>
      <c r="H389" s="2">
        <f t="shared" si="30"/>
        <v>3.3166247903553998</v>
      </c>
      <c r="I389" s="2">
        <f t="shared" si="31"/>
        <v>5.5052915581817787</v>
      </c>
      <c r="J389" s="2">
        <f t="shared" si="32"/>
        <v>4.9484084280437912</v>
      </c>
    </row>
    <row r="390" spans="2:10" x14ac:dyDescent="0.25">
      <c r="B390" s="98">
        <v>44004</v>
      </c>
      <c r="C390" s="7">
        <v>35</v>
      </c>
      <c r="D390" s="7">
        <v>29.5</v>
      </c>
      <c r="E390" s="2">
        <v>33.9</v>
      </c>
      <c r="F390" s="2">
        <f t="shared" si="33"/>
        <v>32.25</v>
      </c>
      <c r="G390" s="2">
        <f t="shared" si="34"/>
        <v>5.5</v>
      </c>
      <c r="H390" s="2">
        <f t="shared" si="30"/>
        <v>2.3452078799117149</v>
      </c>
      <c r="I390" s="2">
        <f t="shared" si="31"/>
        <v>3.7363772322945912</v>
      </c>
      <c r="J390" s="2">
        <f t="shared" si="32"/>
        <v>4.7254226340063381</v>
      </c>
    </row>
    <row r="391" spans="2:10" x14ac:dyDescent="0.25">
      <c r="B391" s="98">
        <v>44005</v>
      </c>
      <c r="C391" s="7">
        <v>32</v>
      </c>
      <c r="D391" s="7">
        <v>23.5</v>
      </c>
      <c r="E391" s="2">
        <v>34</v>
      </c>
      <c r="F391" s="2">
        <f t="shared" si="33"/>
        <v>27.75</v>
      </c>
      <c r="G391" s="2">
        <f t="shared" si="34"/>
        <v>8.5</v>
      </c>
      <c r="H391" s="2">
        <f t="shared" ref="H391:H454" si="35">SQRT(G391)</f>
        <v>2.9154759474226504</v>
      </c>
      <c r="I391" s="2">
        <f t="shared" ref="I391:I426" si="36">0.000939*(F391+17.8)*H391*E391</f>
        <v>4.2397705461872768</v>
      </c>
      <c r="J391" s="2">
        <f t="shared" si="32"/>
        <v>4.2668321837802861</v>
      </c>
    </row>
    <row r="392" spans="2:10" x14ac:dyDescent="0.25">
      <c r="B392" s="98">
        <v>44006</v>
      </c>
      <c r="C392" s="7">
        <v>35.5</v>
      </c>
      <c r="D392" s="7">
        <v>28</v>
      </c>
      <c r="E392" s="2">
        <v>34.200000000000003</v>
      </c>
      <c r="F392" s="2">
        <f t="shared" si="33"/>
        <v>31.75</v>
      </c>
      <c r="G392" s="2">
        <f t="shared" si="34"/>
        <v>7.5</v>
      </c>
      <c r="H392" s="2">
        <f t="shared" si="35"/>
        <v>2.7386127875258306</v>
      </c>
      <c r="I392" s="2">
        <f t="shared" si="36"/>
        <v>4.3577868983011303</v>
      </c>
      <c r="J392" s="2">
        <f t="shared" si="32"/>
        <v>3.8510424621057235</v>
      </c>
    </row>
    <row r="393" spans="2:10" x14ac:dyDescent="0.25">
      <c r="B393" s="98">
        <v>44007</v>
      </c>
      <c r="C393" s="7">
        <v>29.5</v>
      </c>
      <c r="D393" s="7">
        <v>23.5</v>
      </c>
      <c r="E393" s="2">
        <v>34.299999999999997</v>
      </c>
      <c r="F393" s="2">
        <f t="shared" si="33"/>
        <v>26.5</v>
      </c>
      <c r="G393" s="2">
        <f t="shared" si="34"/>
        <v>6</v>
      </c>
      <c r="H393" s="2">
        <f t="shared" si="35"/>
        <v>2.4494897427831779</v>
      </c>
      <c r="I393" s="2">
        <f t="shared" si="36"/>
        <v>3.494934683936652</v>
      </c>
      <c r="J393" s="2">
        <f t="shared" ref="J393:J426" si="37">0.2*(I391+I392+I393+I394+I395)</f>
        <v>3.8055515927662409</v>
      </c>
    </row>
    <row r="394" spans="2:10" x14ac:dyDescent="0.25">
      <c r="B394" s="98">
        <v>44008</v>
      </c>
      <c r="C394" s="7">
        <v>32</v>
      </c>
      <c r="D394" s="7">
        <v>27</v>
      </c>
      <c r="E394" s="2">
        <v>34.5</v>
      </c>
      <c r="F394" s="2">
        <f t="shared" si="33"/>
        <v>29.5</v>
      </c>
      <c r="G394" s="2">
        <f t="shared" si="34"/>
        <v>5</v>
      </c>
      <c r="H394" s="2">
        <f t="shared" si="35"/>
        <v>2.2360679774997898</v>
      </c>
      <c r="I394" s="2">
        <f t="shared" si="36"/>
        <v>3.4263429498089666</v>
      </c>
      <c r="J394" s="2">
        <f t="shared" si="37"/>
        <v>3.5817699404339365</v>
      </c>
    </row>
    <row r="395" spans="2:10" x14ac:dyDescent="0.25">
      <c r="B395" s="98">
        <v>44009</v>
      </c>
      <c r="C395" s="7">
        <v>33</v>
      </c>
      <c r="D395" s="7">
        <v>28</v>
      </c>
      <c r="E395" s="2">
        <v>34.6</v>
      </c>
      <c r="F395" s="2">
        <f t="shared" si="33"/>
        <v>30.5</v>
      </c>
      <c r="G395" s="2">
        <f t="shared" si="34"/>
        <v>5</v>
      </c>
      <c r="H395" s="2">
        <f t="shared" si="35"/>
        <v>2.2360679774997898</v>
      </c>
      <c r="I395" s="2">
        <f t="shared" si="36"/>
        <v>3.5089228855971748</v>
      </c>
      <c r="J395" s="2">
        <f t="shared" si="37"/>
        <v>3.7415162607737105</v>
      </c>
    </row>
    <row r="396" spans="2:10" x14ac:dyDescent="0.25">
      <c r="B396" s="98">
        <v>44010</v>
      </c>
      <c r="C396" s="7">
        <v>35</v>
      </c>
      <c r="D396" s="7">
        <v>31.5</v>
      </c>
      <c r="E396" s="2">
        <v>34.799999999999997</v>
      </c>
      <c r="F396" s="2">
        <f t="shared" si="33"/>
        <v>33.25</v>
      </c>
      <c r="G396" s="2">
        <f t="shared" si="34"/>
        <v>3.5</v>
      </c>
      <c r="H396" s="2">
        <f t="shared" si="35"/>
        <v>1.8708286933869707</v>
      </c>
      <c r="I396" s="2">
        <f t="shared" si="36"/>
        <v>3.1208622845257579</v>
      </c>
      <c r="J396" s="2">
        <f t="shared" si="37"/>
        <v>4.2077984931847032</v>
      </c>
    </row>
    <row r="397" spans="2:10" x14ac:dyDescent="0.25">
      <c r="B397" s="98">
        <v>44011</v>
      </c>
      <c r="C397" s="7">
        <v>39</v>
      </c>
      <c r="D397" s="7">
        <v>30</v>
      </c>
      <c r="E397" s="2">
        <v>35</v>
      </c>
      <c r="F397" s="2">
        <f t="shared" si="33"/>
        <v>34.5</v>
      </c>
      <c r="G397" s="2">
        <f t="shared" si="34"/>
        <v>9</v>
      </c>
      <c r="H397" s="2">
        <f t="shared" si="35"/>
        <v>3</v>
      </c>
      <c r="I397" s="2">
        <f t="shared" si="36"/>
        <v>5.1565184999999998</v>
      </c>
      <c r="J397" s="2">
        <f t="shared" si="37"/>
        <v>4.8492775784738367</v>
      </c>
    </row>
    <row r="398" spans="2:10" x14ac:dyDescent="0.25">
      <c r="B398" s="98">
        <v>44012</v>
      </c>
      <c r="C398" s="7">
        <v>41</v>
      </c>
      <c r="D398" s="7">
        <v>30</v>
      </c>
      <c r="E398" s="2">
        <v>35.1</v>
      </c>
      <c r="F398" s="2">
        <f t="shared" si="33"/>
        <v>35.5</v>
      </c>
      <c r="G398" s="2">
        <f t="shared" si="34"/>
        <v>11</v>
      </c>
      <c r="H398" s="2">
        <f t="shared" si="35"/>
        <v>3.3166247903553998</v>
      </c>
      <c r="I398" s="2">
        <f t="shared" si="36"/>
        <v>5.8263458459916162</v>
      </c>
      <c r="J398" s="2">
        <f t="shared" si="37"/>
        <v>5.0018672137665465</v>
      </c>
    </row>
    <row r="399" spans="2:10" x14ac:dyDescent="0.25">
      <c r="B399" s="98">
        <v>44013</v>
      </c>
      <c r="C399" s="7">
        <v>40</v>
      </c>
      <c r="D399" s="7">
        <v>23.5</v>
      </c>
      <c r="E399" s="2">
        <v>35.1</v>
      </c>
      <c r="F399" s="2">
        <f t="shared" si="33"/>
        <v>31.75</v>
      </c>
      <c r="G399" s="2">
        <f t="shared" si="34"/>
        <v>16.5</v>
      </c>
      <c r="H399" s="2">
        <f t="shared" si="35"/>
        <v>4.0620192023179804</v>
      </c>
      <c r="I399" s="2">
        <f t="shared" si="36"/>
        <v>6.6337383762546294</v>
      </c>
      <c r="J399" s="2">
        <f t="shared" si="37"/>
        <v>5.4606735048613952</v>
      </c>
    </row>
    <row r="400" spans="2:10" x14ac:dyDescent="0.25">
      <c r="B400" s="98">
        <v>44014</v>
      </c>
      <c r="C400" s="7">
        <v>36</v>
      </c>
      <c r="D400" s="7">
        <v>29.5</v>
      </c>
      <c r="E400" s="2">
        <v>35.299999999999997</v>
      </c>
      <c r="F400" s="2">
        <f t="shared" si="33"/>
        <v>32.75</v>
      </c>
      <c r="G400" s="2">
        <f t="shared" si="34"/>
        <v>6.5</v>
      </c>
      <c r="H400" s="2">
        <f t="shared" si="35"/>
        <v>2.5495097567963922</v>
      </c>
      <c r="I400" s="2">
        <f t="shared" si="36"/>
        <v>4.271871062060729</v>
      </c>
      <c r="J400" s="2">
        <f t="shared" si="37"/>
        <v>5.1514020035864583</v>
      </c>
    </row>
    <row r="401" spans="2:12" x14ac:dyDescent="0.25">
      <c r="B401" s="98">
        <v>44015</v>
      </c>
      <c r="C401" s="7">
        <v>41</v>
      </c>
      <c r="D401" s="7">
        <v>32</v>
      </c>
      <c r="E401" s="2">
        <v>35.4</v>
      </c>
      <c r="F401" s="2">
        <f t="shared" si="33"/>
        <v>36.5</v>
      </c>
      <c r="G401" s="2">
        <f t="shared" si="34"/>
        <v>9</v>
      </c>
      <c r="H401" s="2">
        <f t="shared" si="35"/>
        <v>3</v>
      </c>
      <c r="I401" s="2">
        <f t="shared" si="36"/>
        <v>5.4148937399999992</v>
      </c>
      <c r="J401" s="2">
        <f t="shared" si="37"/>
        <v>5.051740817237472</v>
      </c>
    </row>
    <row r="402" spans="2:12" x14ac:dyDescent="0.25">
      <c r="B402" s="98">
        <v>44016</v>
      </c>
      <c r="C402" s="7">
        <v>31</v>
      </c>
      <c r="D402" s="7">
        <v>25.5</v>
      </c>
      <c r="E402" s="2">
        <v>35.6</v>
      </c>
      <c r="F402" s="2">
        <f t="shared" si="33"/>
        <v>28.25</v>
      </c>
      <c r="G402" s="2">
        <f t="shared" si="34"/>
        <v>5.5</v>
      </c>
      <c r="H402" s="2">
        <f t="shared" si="35"/>
        <v>2.3452078799117149</v>
      </c>
      <c r="I402" s="2">
        <f t="shared" si="36"/>
        <v>3.6101609936253172</v>
      </c>
      <c r="J402" s="2">
        <f t="shared" si="37"/>
        <v>4.604392158919774</v>
      </c>
    </row>
    <row r="403" spans="2:12" x14ac:dyDescent="0.25">
      <c r="B403" s="98">
        <v>44017</v>
      </c>
      <c r="C403" s="7">
        <v>36.5</v>
      </c>
      <c r="D403" s="7">
        <v>26</v>
      </c>
      <c r="E403" s="2">
        <v>35.700000000000003</v>
      </c>
      <c r="F403" s="2">
        <f t="shared" si="33"/>
        <v>31.25</v>
      </c>
      <c r="G403" s="2">
        <f t="shared" si="34"/>
        <v>10.5</v>
      </c>
      <c r="H403" s="2">
        <f t="shared" si="35"/>
        <v>3.2403703492039302</v>
      </c>
      <c r="I403" s="2">
        <f t="shared" si="36"/>
        <v>5.3280399142466823</v>
      </c>
      <c r="J403" s="2">
        <f t="shared" si="37"/>
        <v>4.411704954507627</v>
      </c>
    </row>
    <row r="404" spans="2:12" x14ac:dyDescent="0.25">
      <c r="B404" s="98">
        <v>44018</v>
      </c>
      <c r="C404" s="7">
        <v>35</v>
      </c>
      <c r="D404" s="7">
        <v>28</v>
      </c>
      <c r="E404" s="2">
        <v>35.9</v>
      </c>
      <c r="F404" s="2">
        <f t="shared" si="33"/>
        <v>31.5</v>
      </c>
      <c r="G404" s="2">
        <f t="shared" si="34"/>
        <v>7</v>
      </c>
      <c r="H404" s="2">
        <f t="shared" si="35"/>
        <v>2.6457513110645907</v>
      </c>
      <c r="I404" s="2">
        <f t="shared" si="36"/>
        <v>4.3969950846661394</v>
      </c>
      <c r="J404" s="2">
        <f t="shared" si="37"/>
        <v>4.2889590342294017</v>
      </c>
    </row>
    <row r="405" spans="2:12" x14ac:dyDescent="0.25">
      <c r="B405" s="98">
        <v>44019</v>
      </c>
      <c r="C405" s="7">
        <v>33</v>
      </c>
      <c r="D405" s="7">
        <v>29</v>
      </c>
      <c r="E405" s="2">
        <v>36.1</v>
      </c>
      <c r="F405" s="2">
        <f t="shared" si="33"/>
        <v>31</v>
      </c>
      <c r="G405" s="2">
        <f t="shared" si="34"/>
        <v>4</v>
      </c>
      <c r="H405" s="2">
        <f t="shared" si="35"/>
        <v>2</v>
      </c>
      <c r="I405" s="2">
        <f t="shared" si="36"/>
        <v>3.3084350399999995</v>
      </c>
      <c r="J405" s="2">
        <f t="shared" si="37"/>
        <v>4.3884800029958742</v>
      </c>
    </row>
    <row r="406" spans="2:12" x14ac:dyDescent="0.25">
      <c r="B406" s="98">
        <v>44020</v>
      </c>
      <c r="C406" s="7">
        <v>36</v>
      </c>
      <c r="D406" s="7">
        <v>28</v>
      </c>
      <c r="E406" s="2">
        <v>36.299999999999997</v>
      </c>
      <c r="F406" s="2">
        <f t="shared" si="33"/>
        <v>32</v>
      </c>
      <c r="G406" s="2">
        <f t="shared" si="34"/>
        <v>8</v>
      </c>
      <c r="H406" s="2">
        <f t="shared" si="35"/>
        <v>2.8284271247461903</v>
      </c>
      <c r="I406" s="2">
        <f t="shared" si="36"/>
        <v>4.8011641386088684</v>
      </c>
      <c r="J406" s="2">
        <f t="shared" si="37"/>
        <v>4.0826620207616511</v>
      </c>
    </row>
    <row r="407" spans="2:12" x14ac:dyDescent="0.25">
      <c r="B407" s="98">
        <v>44021</v>
      </c>
      <c r="C407" s="7">
        <v>31</v>
      </c>
      <c r="D407" s="7">
        <v>24</v>
      </c>
      <c r="E407" s="2">
        <v>36.5</v>
      </c>
      <c r="F407" s="2">
        <f t="shared" si="33"/>
        <v>27.5</v>
      </c>
      <c r="G407" s="2">
        <f t="shared" si="34"/>
        <v>7</v>
      </c>
      <c r="H407" s="2">
        <f t="shared" si="35"/>
        <v>2.6457513110645907</v>
      </c>
      <c r="I407" s="2">
        <f t="shared" si="36"/>
        <v>4.1077658374576824</v>
      </c>
      <c r="J407" s="2">
        <f t="shared" si="37"/>
        <v>4.0963623930071256</v>
      </c>
    </row>
    <row r="408" spans="2:12" x14ac:dyDescent="0.25">
      <c r="B408" s="98">
        <v>44022</v>
      </c>
      <c r="C408" s="7">
        <v>34</v>
      </c>
      <c r="D408" s="7">
        <v>29</v>
      </c>
      <c r="E408" s="2">
        <v>36.700000000000003</v>
      </c>
      <c r="F408" s="2">
        <f t="shared" si="33"/>
        <v>31.5</v>
      </c>
      <c r="G408" s="2">
        <f t="shared" si="34"/>
        <v>5</v>
      </c>
      <c r="H408" s="2">
        <f t="shared" si="35"/>
        <v>2.2360679774997898</v>
      </c>
      <c r="I408" s="2">
        <f t="shared" si="36"/>
        <v>3.7989500030755652</v>
      </c>
      <c r="J408" s="2">
        <f t="shared" si="37"/>
        <v>4.5938841056257811</v>
      </c>
    </row>
    <row r="409" spans="2:12" x14ac:dyDescent="0.25">
      <c r="B409" s="98">
        <v>44023</v>
      </c>
      <c r="C409" s="7">
        <v>36</v>
      </c>
      <c r="D409" s="7">
        <v>29.5</v>
      </c>
      <c r="E409" s="2">
        <v>36.9</v>
      </c>
      <c r="F409" s="2">
        <f t="shared" si="33"/>
        <v>32.75</v>
      </c>
      <c r="G409" s="2">
        <f t="shared" si="34"/>
        <v>6.5</v>
      </c>
      <c r="H409" s="2">
        <f t="shared" si="35"/>
        <v>2.5495097567963922</v>
      </c>
      <c r="I409" s="2">
        <f t="shared" si="36"/>
        <v>4.4654969458935101</v>
      </c>
      <c r="J409" s="2">
        <f t="shared" si="37"/>
        <v>4.5079275435252288</v>
      </c>
    </row>
    <row r="410" spans="2:12" x14ac:dyDescent="0.25">
      <c r="B410" s="98">
        <v>44024</v>
      </c>
      <c r="C410" s="7">
        <v>38</v>
      </c>
      <c r="D410" s="7">
        <v>27</v>
      </c>
      <c r="E410" s="2">
        <v>37</v>
      </c>
      <c r="F410" s="2">
        <f t="shared" si="33"/>
        <v>32.5</v>
      </c>
      <c r="G410" s="2">
        <f t="shared" si="34"/>
        <v>11</v>
      </c>
      <c r="H410" s="2">
        <f t="shared" si="35"/>
        <v>3.3166247903553998</v>
      </c>
      <c r="I410" s="2">
        <f t="shared" si="36"/>
        <v>5.7960436030932767</v>
      </c>
      <c r="J410" s="2">
        <f t="shared" si="37"/>
        <v>4.6830402440336911</v>
      </c>
    </row>
    <row r="411" spans="2:12" x14ac:dyDescent="0.25">
      <c r="B411" s="98">
        <v>44025</v>
      </c>
      <c r="C411" s="7">
        <v>33</v>
      </c>
      <c r="D411" s="7">
        <v>26</v>
      </c>
      <c r="E411" s="2">
        <v>37.200000000000003</v>
      </c>
      <c r="F411" s="2">
        <f t="shared" si="33"/>
        <v>29.5</v>
      </c>
      <c r="G411" s="2">
        <f t="shared" si="34"/>
        <v>7</v>
      </c>
      <c r="H411" s="2">
        <f t="shared" si="35"/>
        <v>2.6457513110645907</v>
      </c>
      <c r="I411" s="2">
        <f t="shared" si="36"/>
        <v>4.3713813281061054</v>
      </c>
      <c r="J411" s="2">
        <f t="shared" si="37"/>
        <v>4.7478256497662938</v>
      </c>
    </row>
    <row r="412" spans="2:12" x14ac:dyDescent="0.25">
      <c r="B412" s="98">
        <v>44026</v>
      </c>
      <c r="C412" s="7">
        <v>34</v>
      </c>
      <c r="D412" s="7">
        <v>25</v>
      </c>
      <c r="E412" s="272">
        <v>37.4</v>
      </c>
      <c r="F412" s="2">
        <f t="shared" si="33"/>
        <v>29.5</v>
      </c>
      <c r="G412" s="2">
        <f t="shared" si="34"/>
        <v>9</v>
      </c>
      <c r="H412" s="2">
        <f t="shared" si="35"/>
        <v>3</v>
      </c>
      <c r="I412" s="2">
        <f t="shared" si="36"/>
        <v>4.9833293399999992</v>
      </c>
      <c r="J412" s="2">
        <f t="shared" si="37"/>
        <v>5.1006494624762198</v>
      </c>
      <c r="L412" s="17"/>
    </row>
    <row r="413" spans="2:12" x14ac:dyDescent="0.25">
      <c r="B413" s="98">
        <v>44027</v>
      </c>
      <c r="C413" s="7">
        <v>33</v>
      </c>
      <c r="D413" s="7">
        <v>27</v>
      </c>
      <c r="E413" s="2">
        <v>37.5</v>
      </c>
      <c r="F413" s="2">
        <f t="shared" si="33"/>
        <v>30</v>
      </c>
      <c r="G413" s="2">
        <f t="shared" si="34"/>
        <v>6</v>
      </c>
      <c r="H413" s="2">
        <f t="shared" si="35"/>
        <v>2.4494897427831779</v>
      </c>
      <c r="I413" s="2">
        <f t="shared" si="36"/>
        <v>4.1228770317385761</v>
      </c>
      <c r="J413" s="2">
        <f t="shared" si="37"/>
        <v>4.8298182375694507</v>
      </c>
    </row>
    <row r="414" spans="2:12" x14ac:dyDescent="0.25">
      <c r="B414" s="98">
        <v>44028</v>
      </c>
      <c r="C414" s="7">
        <v>39</v>
      </c>
      <c r="D414" s="7">
        <v>27</v>
      </c>
      <c r="E414" s="2">
        <v>37.700000000000003</v>
      </c>
      <c r="F414" s="2">
        <f t="shared" si="33"/>
        <v>33</v>
      </c>
      <c r="G414" s="2">
        <f t="shared" si="34"/>
        <v>12</v>
      </c>
      <c r="H414" s="2">
        <f t="shared" si="35"/>
        <v>3.4641016151377544</v>
      </c>
      <c r="I414" s="2">
        <f t="shared" si="36"/>
        <v>6.2296160094431405</v>
      </c>
      <c r="J414" s="2">
        <f t="shared" si="37"/>
        <v>4.9311368496431474</v>
      </c>
    </row>
    <row r="415" spans="2:12" x14ac:dyDescent="0.25">
      <c r="B415" s="98">
        <v>44029</v>
      </c>
      <c r="C415" s="7">
        <v>33</v>
      </c>
      <c r="D415" s="7">
        <v>26</v>
      </c>
      <c r="E415" s="2">
        <v>37.799999999999997</v>
      </c>
      <c r="F415" s="2">
        <f t="shared" si="33"/>
        <v>29.5</v>
      </c>
      <c r="G415" s="2">
        <f t="shared" si="34"/>
        <v>7</v>
      </c>
      <c r="H415" s="2">
        <f t="shared" si="35"/>
        <v>2.6457513110645907</v>
      </c>
      <c r="I415" s="2">
        <f t="shared" si="36"/>
        <v>4.4418874785594289</v>
      </c>
      <c r="J415" s="2">
        <f t="shared" si="37"/>
        <v>4.9726755181179936</v>
      </c>
    </row>
    <row r="416" spans="2:12" x14ac:dyDescent="0.25">
      <c r="B416" s="98">
        <v>44030</v>
      </c>
      <c r="C416" s="7">
        <v>36</v>
      </c>
      <c r="D416" s="7">
        <v>28.5</v>
      </c>
      <c r="E416" s="2">
        <v>37.9</v>
      </c>
      <c r="F416" s="2">
        <f t="shared" si="33"/>
        <v>32.25</v>
      </c>
      <c r="G416" s="2">
        <f t="shared" si="34"/>
        <v>7.5</v>
      </c>
      <c r="H416" s="2">
        <f t="shared" si="35"/>
        <v>2.7386127875258306</v>
      </c>
      <c r="I416" s="2">
        <f t="shared" si="36"/>
        <v>4.8779743884745876</v>
      </c>
      <c r="J416" s="2">
        <f t="shared" si="37"/>
        <v>5.0838394556936564</v>
      </c>
    </row>
    <row r="417" spans="2:10" x14ac:dyDescent="0.25">
      <c r="B417" s="98">
        <v>44031</v>
      </c>
      <c r="C417" s="7">
        <v>37.5</v>
      </c>
      <c r="D417" s="7">
        <v>29.5</v>
      </c>
      <c r="E417" s="2">
        <v>38.1</v>
      </c>
      <c r="F417" s="2">
        <f t="shared" si="33"/>
        <v>33.5</v>
      </c>
      <c r="G417" s="2">
        <f t="shared" si="34"/>
        <v>8</v>
      </c>
      <c r="H417" s="2">
        <f t="shared" si="35"/>
        <v>2.8284271247461903</v>
      </c>
      <c r="I417" s="2">
        <f t="shared" si="36"/>
        <v>5.1910226823742311</v>
      </c>
      <c r="J417" s="2">
        <f t="shared" si="37"/>
        <v>4.9233007198050291</v>
      </c>
    </row>
    <row r="418" spans="2:10" x14ac:dyDescent="0.25">
      <c r="B418" s="98">
        <v>44032</v>
      </c>
      <c r="C418" s="7">
        <v>35</v>
      </c>
      <c r="D418" s="7">
        <v>28</v>
      </c>
      <c r="E418" s="2">
        <v>38.200000000000003</v>
      </c>
      <c r="F418" s="2">
        <f t="shared" si="33"/>
        <v>31.5</v>
      </c>
      <c r="G418" s="2">
        <f t="shared" si="34"/>
        <v>7</v>
      </c>
      <c r="H418" s="2">
        <f t="shared" si="35"/>
        <v>2.6457513110645907</v>
      </c>
      <c r="I418" s="2">
        <f t="shared" si="36"/>
        <v>4.6786967196168954</v>
      </c>
      <c r="J418" s="2">
        <f t="shared" si="37"/>
        <v>5.0807222734261446</v>
      </c>
    </row>
    <row r="419" spans="2:10" x14ac:dyDescent="0.25">
      <c r="B419" s="98">
        <v>44033</v>
      </c>
      <c r="C419" s="7">
        <v>37</v>
      </c>
      <c r="D419" s="7">
        <v>28</v>
      </c>
      <c r="E419" s="2">
        <v>38.299999999999997</v>
      </c>
      <c r="F419" s="2">
        <f t="shared" si="33"/>
        <v>32.5</v>
      </c>
      <c r="G419" s="2">
        <f t="shared" si="34"/>
        <v>9</v>
      </c>
      <c r="H419" s="2">
        <f t="shared" si="35"/>
        <v>3</v>
      </c>
      <c r="I419" s="2">
        <f t="shared" si="36"/>
        <v>5.4269223299999991</v>
      </c>
      <c r="J419" s="2">
        <f t="shared" si="37"/>
        <v>4.8421078438971143</v>
      </c>
    </row>
    <row r="420" spans="2:10" x14ac:dyDescent="0.25">
      <c r="B420" s="98">
        <v>44034</v>
      </c>
      <c r="C420" s="7">
        <v>34</v>
      </c>
      <c r="D420" s="7">
        <v>24.5</v>
      </c>
      <c r="E420" s="2">
        <v>38.4</v>
      </c>
      <c r="F420" s="2">
        <f t="shared" si="33"/>
        <v>29.25</v>
      </c>
      <c r="G420" s="2">
        <f t="shared" si="34"/>
        <v>9.5</v>
      </c>
      <c r="H420" s="2">
        <f t="shared" si="35"/>
        <v>3.082207001484488</v>
      </c>
      <c r="I420" s="2">
        <f t="shared" si="36"/>
        <v>5.2289952466650078</v>
      </c>
      <c r="J420" s="2">
        <f t="shared" si="37"/>
        <v>4.7890532794222684</v>
      </c>
    </row>
    <row r="421" spans="2:10" x14ac:dyDescent="0.25">
      <c r="B421" s="98">
        <v>44035</v>
      </c>
      <c r="C421" s="7">
        <v>32.5</v>
      </c>
      <c r="D421" s="7">
        <v>28</v>
      </c>
      <c r="E421" s="2">
        <v>38.5</v>
      </c>
      <c r="F421" s="2">
        <f t="shared" si="33"/>
        <v>30.25</v>
      </c>
      <c r="G421" s="2">
        <f t="shared" si="34"/>
        <v>4.5</v>
      </c>
      <c r="H421" s="2">
        <f t="shared" si="35"/>
        <v>2.1213203435596424</v>
      </c>
      <c r="I421" s="2">
        <f t="shared" si="36"/>
        <v>3.6849022408294374</v>
      </c>
      <c r="J421" s="2">
        <f t="shared" si="37"/>
        <v>4.5170355571646619</v>
      </c>
    </row>
    <row r="422" spans="2:10" x14ac:dyDescent="0.25">
      <c r="B422" s="98">
        <v>44036</v>
      </c>
      <c r="C422" s="7">
        <v>32</v>
      </c>
      <c r="D422" s="7">
        <v>23</v>
      </c>
      <c r="E422" s="2">
        <v>38.6</v>
      </c>
      <c r="F422" s="2">
        <f t="shared" si="33"/>
        <v>27.5</v>
      </c>
      <c r="G422" s="2">
        <f t="shared" si="34"/>
        <v>9</v>
      </c>
      <c r="H422" s="2">
        <f t="shared" si="35"/>
        <v>3</v>
      </c>
      <c r="I422" s="2">
        <f t="shared" si="36"/>
        <v>4.9257498600000007</v>
      </c>
      <c r="J422" s="2">
        <f t="shared" si="37"/>
        <v>4.2669632283264107</v>
      </c>
    </row>
    <row r="423" spans="2:10" x14ac:dyDescent="0.25">
      <c r="B423" s="98">
        <v>44037</v>
      </c>
      <c r="C423" s="7">
        <v>27.5</v>
      </c>
      <c r="D423" s="7">
        <v>23</v>
      </c>
      <c r="E423" s="2">
        <v>38.700000000000003</v>
      </c>
      <c r="F423" s="2">
        <f t="shared" si="33"/>
        <v>25.25</v>
      </c>
      <c r="G423" s="2">
        <f t="shared" si="34"/>
        <v>4.5</v>
      </c>
      <c r="H423" s="2">
        <f t="shared" si="35"/>
        <v>2.1213203435596424</v>
      </c>
      <c r="I423" s="2">
        <f t="shared" si="36"/>
        <v>3.3186081083288625</v>
      </c>
      <c r="J423" s="2">
        <f t="shared" si="37"/>
        <v>4.2295111655737783</v>
      </c>
    </row>
    <row r="424" spans="2:10" x14ac:dyDescent="0.25">
      <c r="B424" s="98">
        <v>44038</v>
      </c>
      <c r="C424" s="7">
        <v>32</v>
      </c>
      <c r="D424" s="7">
        <v>26</v>
      </c>
      <c r="E424" s="2">
        <v>38.799999999999997</v>
      </c>
      <c r="F424" s="2">
        <f t="shared" si="33"/>
        <v>29</v>
      </c>
      <c r="G424" s="2">
        <f t="shared" si="34"/>
        <v>6</v>
      </c>
      <c r="H424" s="2">
        <f t="shared" si="35"/>
        <v>2.4494897427831779</v>
      </c>
      <c r="I424" s="2">
        <f t="shared" si="36"/>
        <v>4.1765606858087452</v>
      </c>
      <c r="J424" s="2">
        <f t="shared" si="37"/>
        <v>4.1927242374078908</v>
      </c>
    </row>
    <row r="425" spans="2:10" x14ac:dyDescent="0.25">
      <c r="B425" s="98">
        <v>44039</v>
      </c>
      <c r="C425" s="7">
        <v>35</v>
      </c>
      <c r="D425" s="7">
        <v>27</v>
      </c>
      <c r="E425" s="2">
        <v>38.9</v>
      </c>
      <c r="F425" s="2">
        <f t="shared" si="33"/>
        <v>31</v>
      </c>
      <c r="G425" s="2">
        <f t="shared" si="34"/>
        <v>8</v>
      </c>
      <c r="H425" s="2">
        <f t="shared" si="35"/>
        <v>2.8284271247461903</v>
      </c>
      <c r="I425" s="2">
        <f t="shared" si="36"/>
        <v>5.0417349329018473</v>
      </c>
      <c r="J425" s="2">
        <f t="shared" si="37"/>
        <v>4.1515004490926986</v>
      </c>
    </row>
    <row r="426" spans="2:10" x14ac:dyDescent="0.25">
      <c r="B426" s="98">
        <v>44040</v>
      </c>
      <c r="C426" s="7">
        <v>32</v>
      </c>
      <c r="D426" s="7">
        <v>28</v>
      </c>
      <c r="E426" s="2">
        <v>39</v>
      </c>
      <c r="F426" s="2">
        <f t="shared" si="33"/>
        <v>30</v>
      </c>
      <c r="G426" s="2">
        <f t="shared" si="34"/>
        <v>4</v>
      </c>
      <c r="H426" s="2">
        <f t="shared" si="35"/>
        <v>2</v>
      </c>
      <c r="I426" s="2">
        <f t="shared" si="36"/>
        <v>3.5009675999999992</v>
      </c>
      <c r="J426" s="2">
        <f t="shared" si="37"/>
        <v>4.62094125814441</v>
      </c>
    </row>
    <row r="427" spans="2:10" x14ac:dyDescent="0.25">
      <c r="B427" s="98">
        <v>44041</v>
      </c>
      <c r="C427" s="7">
        <v>36</v>
      </c>
      <c r="D427" s="7">
        <v>29.5</v>
      </c>
      <c r="E427" s="2">
        <v>39</v>
      </c>
      <c r="F427" s="2">
        <f t="shared" si="33"/>
        <v>32.75</v>
      </c>
      <c r="G427" s="2">
        <f t="shared" si="34"/>
        <v>6.5</v>
      </c>
      <c r="H427" s="2">
        <f t="shared" si="35"/>
        <v>2.5495097567963922</v>
      </c>
      <c r="I427" s="2">
        <f>0.000939*(F427+17.8)*H427*E427</f>
        <v>4.7196309184240359</v>
      </c>
      <c r="J427" s="2">
        <f>0.2*(I425+I426+I427+I428+I429)</f>
        <v>4.863390784982661</v>
      </c>
    </row>
    <row r="428" spans="2:10" x14ac:dyDescent="0.25">
      <c r="B428" s="98">
        <v>44042</v>
      </c>
      <c r="C428" s="7">
        <v>36</v>
      </c>
      <c r="D428" s="7">
        <v>26</v>
      </c>
      <c r="E428" s="2">
        <v>39.1</v>
      </c>
      <c r="F428" s="2">
        <f t="shared" si="33"/>
        <v>31</v>
      </c>
      <c r="G428" s="2">
        <f t="shared" si="34"/>
        <v>10</v>
      </c>
      <c r="H428" s="2">
        <f>SQRT(G428)</f>
        <v>3.1622776601683795</v>
      </c>
      <c r="I428" s="2">
        <f t="shared" ref="I428:I460" si="38">0.000939*(F428+17.8)*H428*E428</f>
        <v>5.6658121535874226</v>
      </c>
      <c r="J428" s="2">
        <f t="shared" ref="J428:J460" si="39">0.2*(I426+I427+I428+I429+I430)</f>
        <v>4.8886349024022913</v>
      </c>
    </row>
    <row r="429" spans="2:10" x14ac:dyDescent="0.25">
      <c r="B429" s="98">
        <v>44043</v>
      </c>
      <c r="C429" s="7">
        <v>35.5</v>
      </c>
      <c r="D429" s="7">
        <v>26.5</v>
      </c>
      <c r="E429" s="2">
        <v>39.200000000000003</v>
      </c>
      <c r="F429" s="2">
        <f t="shared" si="33"/>
        <v>31</v>
      </c>
      <c r="G429" s="2">
        <f t="shared" si="34"/>
        <v>9</v>
      </c>
      <c r="H429" s="2">
        <f t="shared" si="35"/>
        <v>3</v>
      </c>
      <c r="I429" s="2">
        <f t="shared" si="38"/>
        <v>5.388808319999999</v>
      </c>
      <c r="J429" s="2">
        <f t="shared" si="39"/>
        <v>5.1394367419371907</v>
      </c>
    </row>
    <row r="430" spans="2:10" x14ac:dyDescent="0.25">
      <c r="B430" s="102">
        <v>44044</v>
      </c>
      <c r="C430" s="90">
        <v>33.5</v>
      </c>
      <c r="D430" s="250">
        <v>24.5</v>
      </c>
      <c r="E430" s="2">
        <v>39.200000000000003</v>
      </c>
      <c r="F430" s="2">
        <f t="shared" si="33"/>
        <v>29</v>
      </c>
      <c r="G430" s="2">
        <f t="shared" si="34"/>
        <v>9</v>
      </c>
      <c r="H430" s="2">
        <f t="shared" si="35"/>
        <v>3</v>
      </c>
      <c r="I430" s="2">
        <f t="shared" si="38"/>
        <v>5.1679555200000005</v>
      </c>
      <c r="J430" s="2">
        <f t="shared" si="39"/>
        <v>5.1724755123160184</v>
      </c>
    </row>
    <row r="431" spans="2:10" x14ac:dyDescent="0.25">
      <c r="B431" s="102">
        <v>44045</v>
      </c>
      <c r="C431" s="90">
        <v>33</v>
      </c>
      <c r="D431" s="250">
        <v>25.5</v>
      </c>
      <c r="E431" s="2">
        <v>39.299999999999997</v>
      </c>
      <c r="F431" s="2">
        <f t="shared" si="33"/>
        <v>29.25</v>
      </c>
      <c r="G431" s="2">
        <f t="shared" si="34"/>
        <v>7.5</v>
      </c>
      <c r="H431" s="2">
        <f t="shared" si="35"/>
        <v>2.7386127875258306</v>
      </c>
      <c r="I431" s="2">
        <f t="shared" si="38"/>
        <v>4.7549767976744954</v>
      </c>
      <c r="J431" s="2">
        <f t="shared" si="39"/>
        <v>5.0895402452643577</v>
      </c>
    </row>
    <row r="432" spans="2:10" x14ac:dyDescent="0.25">
      <c r="B432" s="102">
        <v>44046</v>
      </c>
      <c r="C432" s="250">
        <v>33</v>
      </c>
      <c r="D432" s="250">
        <v>25</v>
      </c>
      <c r="E432" s="2">
        <v>39.299999999999997</v>
      </c>
      <c r="F432" s="2">
        <f t="shared" si="33"/>
        <v>29</v>
      </c>
      <c r="G432" s="2">
        <f t="shared" si="34"/>
        <v>8</v>
      </c>
      <c r="H432" s="2">
        <f t="shared" si="35"/>
        <v>2.8284271247461903</v>
      </c>
      <c r="I432" s="2">
        <f t="shared" si="38"/>
        <v>4.8848247703181737</v>
      </c>
      <c r="J432" s="2">
        <f t="shared" si="39"/>
        <v>5.1565334665160378</v>
      </c>
    </row>
    <row r="433" spans="2:12" x14ac:dyDescent="0.25">
      <c r="B433" s="102">
        <v>44047</v>
      </c>
      <c r="C433" s="90">
        <v>33</v>
      </c>
      <c r="D433" s="250">
        <v>23.5</v>
      </c>
      <c r="E433" s="2">
        <v>39.4</v>
      </c>
      <c r="F433" s="2">
        <f t="shared" si="33"/>
        <v>28.25</v>
      </c>
      <c r="G433" s="2">
        <f>C433-D433</f>
        <v>9.5</v>
      </c>
      <c r="H433" s="2">
        <f>SQRT(G433)</f>
        <v>3.082207001484488</v>
      </c>
      <c r="I433" s="2">
        <f t="shared" si="38"/>
        <v>5.2511358183291206</v>
      </c>
      <c r="J433" s="2">
        <f t="shared" si="39"/>
        <v>5.0787773930918263</v>
      </c>
    </row>
    <row r="434" spans="2:12" x14ac:dyDescent="0.25">
      <c r="B434" s="102">
        <v>44048</v>
      </c>
      <c r="C434" s="90">
        <v>36</v>
      </c>
      <c r="D434" s="250">
        <v>26</v>
      </c>
      <c r="E434" s="2">
        <v>39.5</v>
      </c>
      <c r="F434" s="2">
        <f t="shared" si="33"/>
        <v>31</v>
      </c>
      <c r="G434" s="2">
        <f t="shared" si="34"/>
        <v>10</v>
      </c>
      <c r="H434" s="2">
        <f t="shared" si="35"/>
        <v>3.1622776601683795</v>
      </c>
      <c r="I434" s="2">
        <f t="shared" si="38"/>
        <v>5.7237744262583936</v>
      </c>
      <c r="J434" s="2">
        <f t="shared" si="39"/>
        <v>4.9060365130767316</v>
      </c>
    </row>
    <row r="435" spans="2:12" x14ac:dyDescent="0.25">
      <c r="B435" s="102">
        <v>44049</v>
      </c>
      <c r="C435" s="90">
        <v>33</v>
      </c>
      <c r="D435" s="250">
        <v>25.5</v>
      </c>
      <c r="E435" s="2">
        <v>39.5</v>
      </c>
      <c r="F435" s="2">
        <f t="shared" si="33"/>
        <v>29.25</v>
      </c>
      <c r="G435" s="2">
        <f t="shared" si="34"/>
        <v>7.5</v>
      </c>
      <c r="H435" s="2">
        <f t="shared" si="35"/>
        <v>2.7386127875258306</v>
      </c>
      <c r="I435" s="2">
        <f t="shared" si="38"/>
        <v>4.7791751528789463</v>
      </c>
      <c r="J435" s="2">
        <f t="shared" si="39"/>
        <v>4.5697711261284431</v>
      </c>
    </row>
    <row r="436" spans="2:12" x14ac:dyDescent="0.25">
      <c r="B436" s="102">
        <v>44050</v>
      </c>
      <c r="C436" s="90">
        <v>31.5</v>
      </c>
      <c r="D436" s="250">
        <v>26.5</v>
      </c>
      <c r="E436" s="2">
        <v>39.6</v>
      </c>
      <c r="F436" s="2">
        <f t="shared" si="33"/>
        <v>29</v>
      </c>
      <c r="G436" s="2">
        <f t="shared" si="34"/>
        <v>5</v>
      </c>
      <c r="H436" s="2">
        <f t="shared" si="35"/>
        <v>2.2360679774997898</v>
      </c>
      <c r="I436" s="2">
        <f t="shared" si="38"/>
        <v>3.8912723975990207</v>
      </c>
      <c r="J436" s="2">
        <f t="shared" si="39"/>
        <v>4.7512189944626178</v>
      </c>
    </row>
    <row r="437" spans="2:12" x14ac:dyDescent="0.25">
      <c r="B437" s="102">
        <v>44051</v>
      </c>
      <c r="C437" s="90">
        <v>30</v>
      </c>
      <c r="D437" s="250">
        <v>26.5</v>
      </c>
      <c r="E437" s="2">
        <v>39.6</v>
      </c>
      <c r="F437" s="2">
        <f t="shared" si="33"/>
        <v>28.25</v>
      </c>
      <c r="G437" s="2">
        <f t="shared" si="34"/>
        <v>3.5</v>
      </c>
      <c r="H437" s="2">
        <f t="shared" si="35"/>
        <v>1.8708286933869707</v>
      </c>
      <c r="I437" s="2">
        <f t="shared" si="38"/>
        <v>3.2034978355767283</v>
      </c>
      <c r="J437" s="2">
        <f t="shared" si="39"/>
        <v>4.546720645012174</v>
      </c>
    </row>
    <row r="438" spans="2:12" x14ac:dyDescent="0.25">
      <c r="B438" s="102">
        <v>44052</v>
      </c>
      <c r="C438" s="90">
        <v>31.5</v>
      </c>
      <c r="D438" s="250">
        <v>15.5</v>
      </c>
      <c r="E438" s="2">
        <v>39.700000000000003</v>
      </c>
      <c r="F438" s="2">
        <f t="shared" si="33"/>
        <v>23.5</v>
      </c>
      <c r="G438" s="2">
        <f t="shared" si="34"/>
        <v>16</v>
      </c>
      <c r="H438" s="2">
        <f t="shared" si="35"/>
        <v>4</v>
      </c>
      <c r="I438" s="2">
        <f t="shared" si="38"/>
        <v>6.1583751599999994</v>
      </c>
      <c r="J438" s="2">
        <f t="shared" si="39"/>
        <v>4.190290499941578</v>
      </c>
    </row>
    <row r="439" spans="2:12" x14ac:dyDescent="0.25">
      <c r="B439" s="102">
        <v>44053</v>
      </c>
      <c r="C439" s="250">
        <v>32</v>
      </c>
      <c r="D439" s="250">
        <v>24.5</v>
      </c>
      <c r="E439" s="2">
        <v>39.700000000000003</v>
      </c>
      <c r="F439" s="2">
        <f t="shared" si="33"/>
        <v>28.25</v>
      </c>
      <c r="G439" s="2">
        <f t="shared" si="34"/>
        <v>7.5</v>
      </c>
      <c r="H439" s="2">
        <f t="shared" si="35"/>
        <v>2.7386127875258306</v>
      </c>
      <c r="I439" s="2">
        <f t="shared" si="38"/>
        <v>4.701282679006173</v>
      </c>
      <c r="J439" s="2">
        <f t="shared" si="39"/>
        <v>4.0049678510079039</v>
      </c>
    </row>
    <row r="440" spans="2:12" x14ac:dyDescent="0.25">
      <c r="B440" s="102">
        <v>44054</v>
      </c>
      <c r="C440" s="90">
        <v>30</v>
      </c>
      <c r="D440" s="250">
        <v>27</v>
      </c>
      <c r="E440" s="2">
        <v>39.799999999999997</v>
      </c>
      <c r="F440" s="2">
        <f t="shared" si="33"/>
        <v>28.5</v>
      </c>
      <c r="G440" s="2">
        <f t="shared" si="34"/>
        <v>3</v>
      </c>
      <c r="H440" s="2">
        <f t="shared" si="35"/>
        <v>1.7320508075688772</v>
      </c>
      <c r="I440" s="2">
        <f t="shared" si="38"/>
        <v>2.9970244275259641</v>
      </c>
      <c r="J440" s="2">
        <f t="shared" si="39"/>
        <v>3.7822935138478218</v>
      </c>
    </row>
    <row r="441" spans="2:12" x14ac:dyDescent="0.25">
      <c r="B441" s="102">
        <v>44055</v>
      </c>
      <c r="C441" s="90">
        <v>29.5</v>
      </c>
      <c r="D441" s="90">
        <v>26.5</v>
      </c>
      <c r="E441" s="2">
        <v>39.799999999999997</v>
      </c>
      <c r="F441" s="2">
        <f t="shared" si="33"/>
        <v>28</v>
      </c>
      <c r="G441" s="2">
        <f t="shared" si="34"/>
        <v>3</v>
      </c>
      <c r="H441" s="2">
        <f t="shared" si="35"/>
        <v>1.7320508075688772</v>
      </c>
      <c r="I441" s="2">
        <f t="shared" si="38"/>
        <v>2.9646591529306514</v>
      </c>
      <c r="J441" s="2">
        <f t="shared" si="39"/>
        <v>3.4590154649643519</v>
      </c>
    </row>
    <row r="442" spans="2:12" x14ac:dyDescent="0.25">
      <c r="B442" s="102">
        <v>44056</v>
      </c>
      <c r="C442" s="90">
        <v>28.5</v>
      </c>
      <c r="D442" s="90">
        <v>27</v>
      </c>
      <c r="E442" s="272">
        <v>39.9</v>
      </c>
      <c r="F442" s="2">
        <f t="shared" si="33"/>
        <v>27.75</v>
      </c>
      <c r="G442" s="2">
        <f t="shared" si="34"/>
        <v>1.5</v>
      </c>
      <c r="H442" s="2">
        <f t="shared" si="35"/>
        <v>1.2247448713915889</v>
      </c>
      <c r="I442" s="2">
        <f t="shared" si="38"/>
        <v>2.0901261497763226</v>
      </c>
      <c r="J442" s="2">
        <f t="shared" si="39"/>
        <v>3.510639378708639</v>
      </c>
      <c r="L442" s="17"/>
    </row>
    <row r="443" spans="2:12" x14ac:dyDescent="0.25">
      <c r="B443" s="102">
        <v>44057</v>
      </c>
      <c r="C443" s="250">
        <v>33</v>
      </c>
      <c r="D443" s="250">
        <v>26.5</v>
      </c>
      <c r="E443" s="2">
        <v>39.9</v>
      </c>
      <c r="F443" s="2">
        <f t="shared" si="33"/>
        <v>29.75</v>
      </c>
      <c r="G443" s="2">
        <f t="shared" si="34"/>
        <v>6.5</v>
      </c>
      <c r="H443" s="2">
        <f t="shared" si="35"/>
        <v>2.5495097567963922</v>
      </c>
      <c r="I443" s="2">
        <f t="shared" si="38"/>
        <v>4.5419849155826473</v>
      </c>
      <c r="J443" s="2">
        <f t="shared" si="39"/>
        <v>3.7702281600269978</v>
      </c>
    </row>
    <row r="444" spans="2:12" x14ac:dyDescent="0.25">
      <c r="B444" s="102">
        <v>44058</v>
      </c>
      <c r="C444" s="90">
        <v>33</v>
      </c>
      <c r="D444" s="250">
        <v>25</v>
      </c>
      <c r="E444" s="2">
        <v>39.9</v>
      </c>
      <c r="F444" s="2">
        <f t="shared" si="33"/>
        <v>29</v>
      </c>
      <c r="G444" s="2">
        <f t="shared" si="34"/>
        <v>8</v>
      </c>
      <c r="H444" s="2">
        <f t="shared" si="35"/>
        <v>2.8284271247461903</v>
      </c>
      <c r="I444" s="2">
        <f t="shared" si="38"/>
        <v>4.9594022477276116</v>
      </c>
      <c r="J444" s="2">
        <f t="shared" si="39"/>
        <v>3.9614466762297611</v>
      </c>
    </row>
    <row r="445" spans="2:12" x14ac:dyDescent="0.25">
      <c r="B445" s="102">
        <v>44059</v>
      </c>
      <c r="C445" s="90">
        <v>32</v>
      </c>
      <c r="D445" s="250">
        <v>26</v>
      </c>
      <c r="E445" s="2">
        <v>39.9</v>
      </c>
      <c r="F445" s="2">
        <f t="shared" si="33"/>
        <v>29</v>
      </c>
      <c r="G445" s="2">
        <f t="shared" si="34"/>
        <v>6</v>
      </c>
      <c r="H445" s="2">
        <f t="shared" si="35"/>
        <v>2.4494897427831779</v>
      </c>
      <c r="I445" s="2">
        <f t="shared" si="38"/>
        <v>4.2949683341177565</v>
      </c>
      <c r="J445" s="2">
        <f t="shared" si="39"/>
        <v>4.3965982958147274</v>
      </c>
    </row>
    <row r="446" spans="2:12" x14ac:dyDescent="0.25">
      <c r="B446" s="102">
        <v>44060</v>
      </c>
      <c r="C446" s="90">
        <v>31.5</v>
      </c>
      <c r="D446" s="250">
        <v>26.5</v>
      </c>
      <c r="E446" s="2">
        <v>39.9</v>
      </c>
      <c r="F446" s="2">
        <f t="shared" si="33"/>
        <v>29</v>
      </c>
      <c r="G446" s="2">
        <f t="shared" si="34"/>
        <v>5</v>
      </c>
      <c r="H446" s="2">
        <f t="shared" si="35"/>
        <v>2.2360679774997898</v>
      </c>
      <c r="I446" s="2">
        <f t="shared" si="38"/>
        <v>3.9207517339444675</v>
      </c>
      <c r="J446" s="2">
        <f t="shared" si="39"/>
        <v>4.2379599263977807</v>
      </c>
    </row>
    <row r="447" spans="2:12" x14ac:dyDescent="0.25">
      <c r="B447" s="102">
        <v>44061</v>
      </c>
      <c r="C447" s="250">
        <v>33.5</v>
      </c>
      <c r="D447" s="250">
        <v>28</v>
      </c>
      <c r="E447" s="2">
        <v>39.9</v>
      </c>
      <c r="F447" s="2">
        <f t="shared" si="33"/>
        <v>30.75</v>
      </c>
      <c r="G447" s="2">
        <f t="shared" si="34"/>
        <v>5.5</v>
      </c>
      <c r="H447" s="2">
        <f t="shared" si="35"/>
        <v>2.3452078799117149</v>
      </c>
      <c r="I447" s="2">
        <f t="shared" si="38"/>
        <v>4.2658842477011518</v>
      </c>
      <c r="J447" s="2">
        <f t="shared" si="39"/>
        <v>4.0428240256914441</v>
      </c>
    </row>
    <row r="448" spans="2:12" x14ac:dyDescent="0.25">
      <c r="B448" s="102">
        <v>44062</v>
      </c>
      <c r="C448" s="250">
        <v>31.5</v>
      </c>
      <c r="D448" s="250">
        <v>27</v>
      </c>
      <c r="E448" s="2">
        <v>40</v>
      </c>
      <c r="F448" s="2">
        <f t="shared" si="33"/>
        <v>29.25</v>
      </c>
      <c r="G448" s="2">
        <f t="shared" si="34"/>
        <v>4.5</v>
      </c>
      <c r="H448" s="2">
        <f t="shared" si="35"/>
        <v>2.1213203435596424</v>
      </c>
      <c r="I448" s="2">
        <f t="shared" si="38"/>
        <v>3.7487930684979127</v>
      </c>
      <c r="J448" s="2">
        <f t="shared" si="39"/>
        <v>4.1414783374159612</v>
      </c>
    </row>
    <row r="449" spans="2:10" x14ac:dyDescent="0.25">
      <c r="B449" s="102">
        <v>44063</v>
      </c>
      <c r="C449" s="90">
        <v>28.5</v>
      </c>
      <c r="D449" s="250">
        <v>22.5</v>
      </c>
      <c r="E449" s="2">
        <v>40</v>
      </c>
      <c r="F449" s="2">
        <f t="shared" si="33"/>
        <v>25.5</v>
      </c>
      <c r="G449" s="2">
        <f t="shared" si="34"/>
        <v>6</v>
      </c>
      <c r="H449" s="2">
        <f t="shared" si="35"/>
        <v>2.4494897427831779</v>
      </c>
      <c r="I449" s="2">
        <f t="shared" si="38"/>
        <v>3.9837227441959349</v>
      </c>
      <c r="J449" s="2">
        <f t="shared" si="39"/>
        <v>4.1686001240260149</v>
      </c>
    </row>
    <row r="450" spans="2:10" x14ac:dyDescent="0.25">
      <c r="B450" s="102">
        <v>44064</v>
      </c>
      <c r="C450" s="250">
        <v>32.5</v>
      </c>
      <c r="D450" s="250">
        <v>25</v>
      </c>
      <c r="E450" s="2">
        <v>40</v>
      </c>
      <c r="F450" s="2">
        <f t="shared" si="33"/>
        <v>28.75</v>
      </c>
      <c r="G450" s="2">
        <f t="shared" si="34"/>
        <v>7.5</v>
      </c>
      <c r="H450" s="2">
        <f t="shared" si="35"/>
        <v>2.7386127875258306</v>
      </c>
      <c r="I450" s="2">
        <f t="shared" si="38"/>
        <v>4.7882398927403376</v>
      </c>
      <c r="J450" s="2">
        <f t="shared" si="39"/>
        <v>3.7913593126542766</v>
      </c>
    </row>
    <row r="451" spans="2:10" x14ac:dyDescent="0.25">
      <c r="B451" s="102">
        <v>44065</v>
      </c>
      <c r="C451" s="250">
        <v>31</v>
      </c>
      <c r="D451" s="250">
        <v>25.5</v>
      </c>
      <c r="E451" s="2">
        <v>40</v>
      </c>
      <c r="F451" s="2">
        <f t="shared" ref="F451:F459" si="40">0.5*(C451+D451)</f>
        <v>28.25</v>
      </c>
      <c r="G451" s="2">
        <f t="shared" ref="G451:G460" si="41">C451-D451</f>
        <v>5.5</v>
      </c>
      <c r="H451" s="2">
        <f t="shared" si="35"/>
        <v>2.3452078799117149</v>
      </c>
      <c r="I451" s="2">
        <f t="shared" si="38"/>
        <v>4.0563606669947383</v>
      </c>
      <c r="J451" s="2">
        <f t="shared" si="39"/>
        <v>3.2755848784337349</v>
      </c>
    </row>
    <row r="452" spans="2:10" x14ac:dyDescent="0.25">
      <c r="B452" s="102">
        <v>44066</v>
      </c>
      <c r="C452" s="250">
        <v>28</v>
      </c>
      <c r="D452" s="250">
        <v>26</v>
      </c>
      <c r="E452" s="2">
        <v>40</v>
      </c>
      <c r="F452" s="2">
        <f t="shared" si="40"/>
        <v>27</v>
      </c>
      <c r="G452" s="2">
        <f t="shared" si="41"/>
        <v>2</v>
      </c>
      <c r="H452" s="2">
        <f t="shared" si="35"/>
        <v>1.4142135623730951</v>
      </c>
      <c r="I452" s="2">
        <f t="shared" si="38"/>
        <v>2.3796801908424583</v>
      </c>
      <c r="J452" s="2">
        <f t="shared" si="39"/>
        <v>2.9961061031233984</v>
      </c>
    </row>
    <row r="453" spans="2:10" x14ac:dyDescent="0.25">
      <c r="B453" s="102">
        <v>44067</v>
      </c>
      <c r="C453" s="250">
        <v>26.5</v>
      </c>
      <c r="D453" s="250">
        <v>26</v>
      </c>
      <c r="E453" s="2">
        <v>40</v>
      </c>
      <c r="F453" s="2">
        <f t="shared" si="40"/>
        <v>26.25</v>
      </c>
      <c r="G453" s="2">
        <f t="shared" si="41"/>
        <v>0.5</v>
      </c>
      <c r="H453" s="2">
        <f t="shared" si="35"/>
        <v>0.70710678118654757</v>
      </c>
      <c r="I453" s="2">
        <f t="shared" si="38"/>
        <v>1.1699208973952042</v>
      </c>
      <c r="J453" s="2">
        <f t="shared" si="39"/>
        <v>2.6575220742003758</v>
      </c>
    </row>
    <row r="454" spans="2:10" x14ac:dyDescent="0.25">
      <c r="B454" s="102">
        <v>44068</v>
      </c>
      <c r="C454" s="250">
        <v>27</v>
      </c>
      <c r="D454" s="250">
        <v>24.5</v>
      </c>
      <c r="E454" s="2">
        <v>40</v>
      </c>
      <c r="F454" s="2">
        <f t="shared" si="40"/>
        <v>25.75</v>
      </c>
      <c r="G454" s="2">
        <f t="shared" si="41"/>
        <v>2.5</v>
      </c>
      <c r="H454" s="2">
        <f t="shared" si="35"/>
        <v>1.5811388300841898</v>
      </c>
      <c r="I454" s="2">
        <f t="shared" si="38"/>
        <v>2.5863288676442524</v>
      </c>
      <c r="J454" s="2">
        <f t="shared" si="39"/>
        <v>2.4226445798254908</v>
      </c>
    </row>
    <row r="455" spans="2:10" x14ac:dyDescent="0.25">
      <c r="B455" s="102">
        <v>44069</v>
      </c>
      <c r="C455" s="250">
        <v>28</v>
      </c>
      <c r="D455" s="250">
        <v>24.5</v>
      </c>
      <c r="E455" s="2">
        <v>40</v>
      </c>
      <c r="F455" s="2">
        <f t="shared" si="40"/>
        <v>26.25</v>
      </c>
      <c r="G455" s="2">
        <f t="shared" si="41"/>
        <v>3.5</v>
      </c>
      <c r="H455" s="2">
        <f t="shared" ref="H455:H460" si="42">SQRT(G455)</f>
        <v>1.8708286933869707</v>
      </c>
      <c r="I455" s="2">
        <f t="shared" si="38"/>
        <v>3.0953197481252239</v>
      </c>
      <c r="J455" s="2">
        <f t="shared" si="39"/>
        <v>2.828654333002159</v>
      </c>
    </row>
    <row r="456" spans="2:10" x14ac:dyDescent="0.25">
      <c r="B456" s="102">
        <v>44070</v>
      </c>
      <c r="C456" s="250">
        <v>28</v>
      </c>
      <c r="D456" s="250">
        <v>25</v>
      </c>
      <c r="E456" s="2">
        <v>40</v>
      </c>
      <c r="F456" s="2">
        <f t="shared" si="40"/>
        <v>26.5</v>
      </c>
      <c r="G456" s="2">
        <f t="shared" si="41"/>
        <v>3</v>
      </c>
      <c r="H456" s="2">
        <f t="shared" si="42"/>
        <v>1.7320508075688772</v>
      </c>
      <c r="I456" s="2">
        <f t="shared" si="38"/>
        <v>2.8819731951203149</v>
      </c>
      <c r="J456" s="2">
        <f t="shared" si="39"/>
        <v>3.7642870156608357</v>
      </c>
    </row>
    <row r="457" spans="2:10" x14ac:dyDescent="0.25">
      <c r="B457" s="102">
        <v>44071</v>
      </c>
      <c r="C457" s="250">
        <v>31.5</v>
      </c>
      <c r="D457" s="250">
        <v>25</v>
      </c>
      <c r="E457" s="2">
        <v>40</v>
      </c>
      <c r="F457" s="2">
        <f t="shared" si="40"/>
        <v>28.25</v>
      </c>
      <c r="G457" s="2">
        <f t="shared" si="41"/>
        <v>6.5</v>
      </c>
      <c r="H457" s="2">
        <f t="shared" si="42"/>
        <v>2.5495097567963922</v>
      </c>
      <c r="I457" s="2">
        <f t="shared" si="38"/>
        <v>4.4097289567257976</v>
      </c>
      <c r="J457" s="2">
        <f t="shared" si="39"/>
        <v>3.829921463989276</v>
      </c>
    </row>
    <row r="458" spans="2:10" x14ac:dyDescent="0.25">
      <c r="B458" s="102">
        <v>44072</v>
      </c>
      <c r="C458" s="250">
        <v>35.5</v>
      </c>
      <c r="D458" s="250">
        <v>25</v>
      </c>
      <c r="E458" s="2">
        <v>40</v>
      </c>
      <c r="F458" s="2">
        <f t="shared" si="40"/>
        <v>30.25</v>
      </c>
      <c r="G458" s="2">
        <f t="shared" si="41"/>
        <v>10.5</v>
      </c>
      <c r="H458" s="2">
        <f t="shared" si="42"/>
        <v>3.2403703492039302</v>
      </c>
      <c r="I458" s="2">
        <f t="shared" si="38"/>
        <v>5.848084310688586</v>
      </c>
      <c r="J458" s="2">
        <f t="shared" si="39"/>
        <v>3.6655464079716298</v>
      </c>
    </row>
    <row r="459" spans="2:10" x14ac:dyDescent="0.25">
      <c r="B459" s="102">
        <v>44073</v>
      </c>
      <c r="C459" s="250">
        <v>28.5</v>
      </c>
      <c r="D459" s="250">
        <v>25.5</v>
      </c>
      <c r="E459" s="2">
        <v>40</v>
      </c>
      <c r="F459" s="2">
        <f t="shared" si="40"/>
        <v>27</v>
      </c>
      <c r="G459" s="2">
        <f t="shared" si="41"/>
        <v>3</v>
      </c>
      <c r="H459" s="2">
        <f t="shared" si="42"/>
        <v>1.7320508075688772</v>
      </c>
      <c r="I459" s="2">
        <f t="shared" si="38"/>
        <v>2.9145011092864581</v>
      </c>
      <c r="J459" s="2">
        <f t="shared" si="39"/>
        <v>3.0891517689475672</v>
      </c>
    </row>
    <row r="460" spans="2:10" x14ac:dyDescent="0.25">
      <c r="B460" s="102">
        <v>44074</v>
      </c>
      <c r="C460" s="250">
        <v>26</v>
      </c>
      <c r="D460" s="250">
        <v>24</v>
      </c>
      <c r="E460" s="2">
        <v>40</v>
      </c>
      <c r="F460" s="2">
        <f>0.5*(C460+D460)</f>
        <v>25</v>
      </c>
      <c r="G460" s="2">
        <f t="shared" si="41"/>
        <v>2</v>
      </c>
      <c r="H460" s="2">
        <f t="shared" si="42"/>
        <v>1.4142135623730951</v>
      </c>
      <c r="I460" s="2">
        <f t="shared" si="38"/>
        <v>2.2734444680369914</v>
      </c>
      <c r="J460" s="2">
        <f t="shared" si="39"/>
        <v>2.2072059776024076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6"/>
  <sheetViews>
    <sheetView tabSelected="1" workbookViewId="0">
      <selection activeCell="W33" sqref="W33"/>
    </sheetView>
  </sheetViews>
  <sheetFormatPr defaultRowHeight="15" x14ac:dyDescent="0.25"/>
  <cols>
    <col min="1" max="1" width="14.5703125" style="85" bestFit="1" customWidth="1"/>
    <col min="2" max="2" width="14" style="85" bestFit="1" customWidth="1"/>
    <col min="3" max="3" width="10.85546875" style="85" bestFit="1" customWidth="1"/>
    <col min="4" max="4" width="9.42578125" style="85" bestFit="1" customWidth="1"/>
    <col min="5" max="5" width="8.7109375" style="85" bestFit="1" customWidth="1"/>
    <col min="6" max="6" width="9.42578125" style="85" bestFit="1" customWidth="1"/>
    <col min="7" max="7" width="10.28515625" style="85" bestFit="1" customWidth="1"/>
    <col min="8" max="8" width="11.140625" style="85" bestFit="1" customWidth="1"/>
    <col min="9" max="9" width="10.5703125" style="85" bestFit="1" customWidth="1"/>
    <col min="10" max="10" width="10.7109375" style="85" bestFit="1" customWidth="1"/>
    <col min="11" max="11" width="12" style="85" bestFit="1" customWidth="1"/>
    <col min="12" max="13" width="10.28515625" style="85" bestFit="1" customWidth="1"/>
    <col min="14" max="14" width="9.42578125" style="85" bestFit="1" customWidth="1"/>
    <col min="15" max="15" width="11.140625" style="85" customWidth="1"/>
    <col min="16" max="16" width="12.5703125" style="85" bestFit="1" customWidth="1"/>
    <col min="17" max="17" width="8.7109375" style="85" bestFit="1" customWidth="1"/>
    <col min="18" max="18" width="9.85546875" style="85" bestFit="1" customWidth="1"/>
    <col min="19" max="19" width="10.42578125" style="85" bestFit="1" customWidth="1"/>
    <col min="20" max="20" width="9.5703125" style="85" bestFit="1" customWidth="1"/>
    <col min="21" max="21" width="13.28515625" style="85" bestFit="1" customWidth="1"/>
    <col min="22" max="22" width="10.7109375" style="85" bestFit="1" customWidth="1"/>
    <col min="23" max="24" width="9.140625" style="85"/>
    <col min="25" max="25" width="7.28515625" style="85" customWidth="1"/>
    <col min="26" max="26" width="10.7109375" style="85" customWidth="1"/>
    <col min="27" max="16384" width="9.140625" style="85"/>
  </cols>
  <sheetData>
    <row r="1" spans="1:33" s="9" customFormat="1" x14ac:dyDescent="0.25">
      <c r="A1" s="82"/>
      <c r="B1" s="15"/>
      <c r="C1" s="15"/>
      <c r="D1" s="15"/>
      <c r="E1" s="15"/>
      <c r="F1" s="15"/>
      <c r="G1" s="15"/>
      <c r="H1" s="15"/>
    </row>
    <row r="2" spans="1:33" s="9" customFormat="1" x14ac:dyDescent="0.25">
      <c r="A2" s="82"/>
      <c r="B2" s="196"/>
      <c r="C2" s="196"/>
      <c r="D2" s="196"/>
      <c r="E2" s="15"/>
      <c r="F2" s="15"/>
      <c r="G2" s="15"/>
      <c r="H2" s="15"/>
      <c r="I2" s="187"/>
      <c r="J2" s="82"/>
      <c r="K2" s="82"/>
      <c r="L2" s="82"/>
      <c r="M2" s="82"/>
      <c r="N2" s="82"/>
      <c r="O2" s="18"/>
      <c r="P2" s="82"/>
      <c r="Q2" s="85"/>
      <c r="R2" s="82"/>
      <c r="S2" s="82"/>
      <c r="T2" s="18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3" s="9" customFormat="1" x14ac:dyDescent="0.25">
      <c r="A3" s="82"/>
      <c r="B3" s="15"/>
      <c r="C3" s="15"/>
      <c r="D3" s="15"/>
      <c r="E3" s="15"/>
      <c r="F3" s="15"/>
      <c r="G3" s="15"/>
      <c r="H3" s="15"/>
      <c r="I3" s="187"/>
      <c r="J3" s="82"/>
      <c r="K3" s="82"/>
      <c r="L3" s="82"/>
      <c r="M3" s="82"/>
      <c r="N3" s="82"/>
      <c r="O3" s="82"/>
      <c r="P3" s="82"/>
      <c r="Q3" s="85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3" s="9" customFormat="1" ht="15.75" x14ac:dyDescent="0.25">
      <c r="A4" s="82"/>
      <c r="B4" s="15"/>
      <c r="C4" s="15"/>
      <c r="D4" s="15"/>
      <c r="E4" s="15"/>
      <c r="F4" s="196"/>
      <c r="G4" s="196"/>
      <c r="H4" s="196"/>
      <c r="I4" s="82"/>
      <c r="J4" s="22" t="s">
        <v>19</v>
      </c>
      <c r="K4" s="23" t="s">
        <v>20</v>
      </c>
      <c r="L4" s="24" t="s">
        <v>21</v>
      </c>
      <c r="M4" s="24" t="s">
        <v>22</v>
      </c>
      <c r="N4" s="24" t="s">
        <v>23</v>
      </c>
      <c r="O4" s="24" t="s">
        <v>24</v>
      </c>
      <c r="P4" s="24" t="s">
        <v>25</v>
      </c>
      <c r="Q4" s="86" t="s">
        <v>54</v>
      </c>
      <c r="R4" s="22" t="s">
        <v>55</v>
      </c>
      <c r="S4" s="24" t="s">
        <v>56</v>
      </c>
      <c r="T4" s="22" t="s">
        <v>57</v>
      </c>
      <c r="U4" s="24" t="s">
        <v>58</v>
      </c>
      <c r="V4" s="24" t="s">
        <v>26</v>
      </c>
      <c r="W4" s="24" t="s">
        <v>27</v>
      </c>
      <c r="X4" s="24" t="s">
        <v>28</v>
      </c>
      <c r="Y4" s="22" t="s">
        <v>29</v>
      </c>
      <c r="Z4" s="22" t="s">
        <v>30</v>
      </c>
      <c r="AA4" s="22" t="s">
        <v>31</v>
      </c>
      <c r="AB4" s="22" t="s">
        <v>32</v>
      </c>
      <c r="AC4" s="24" t="s">
        <v>33</v>
      </c>
      <c r="AD4" s="24" t="s">
        <v>34</v>
      </c>
      <c r="AE4" s="82" t="s">
        <v>59</v>
      </c>
    </row>
    <row r="5" spans="1:33" s="9" customFormat="1" ht="15.75" x14ac:dyDescent="0.25">
      <c r="A5" s="82"/>
      <c r="B5" s="15"/>
      <c r="C5" s="15"/>
      <c r="D5" s="15"/>
      <c r="E5" s="15"/>
      <c r="F5" s="15"/>
      <c r="G5" s="15"/>
      <c r="H5" s="15"/>
      <c r="I5" s="82"/>
      <c r="J5" s="20" t="s">
        <v>35</v>
      </c>
      <c r="K5" s="20" t="s">
        <v>36</v>
      </c>
      <c r="L5" s="21" t="s">
        <v>36</v>
      </c>
      <c r="M5" s="21" t="s">
        <v>36</v>
      </c>
      <c r="N5" s="21" t="s">
        <v>36</v>
      </c>
      <c r="O5" s="21" t="s">
        <v>36</v>
      </c>
      <c r="P5" s="19" t="s">
        <v>37</v>
      </c>
      <c r="Q5" s="87" t="s">
        <v>37</v>
      </c>
      <c r="R5" s="19" t="s">
        <v>37</v>
      </c>
      <c r="S5" s="21" t="s">
        <v>37</v>
      </c>
      <c r="T5" s="19" t="s">
        <v>37</v>
      </c>
      <c r="U5" s="21" t="s">
        <v>37</v>
      </c>
      <c r="V5" s="21" t="s">
        <v>37</v>
      </c>
      <c r="W5" s="21" t="s">
        <v>37</v>
      </c>
      <c r="X5" s="21" t="s">
        <v>36</v>
      </c>
      <c r="Y5" s="19" t="s">
        <v>37</v>
      </c>
      <c r="Z5" s="19" t="s">
        <v>37</v>
      </c>
      <c r="AA5" s="19" t="s">
        <v>37</v>
      </c>
      <c r="AB5" s="19" t="s">
        <v>37</v>
      </c>
      <c r="AC5" s="21"/>
      <c r="AD5" s="21"/>
      <c r="AE5" s="82"/>
    </row>
    <row r="6" spans="1:33" s="9" customFormat="1" x14ac:dyDescent="0.25">
      <c r="A6" s="82"/>
      <c r="B6" s="15"/>
      <c r="C6" s="15"/>
      <c r="D6" s="15"/>
      <c r="E6" s="15"/>
      <c r="F6" s="15"/>
      <c r="G6" s="15"/>
      <c r="H6" s="15"/>
      <c r="I6" s="82"/>
      <c r="J6" s="119">
        <v>1</v>
      </c>
      <c r="K6" s="119">
        <v>0.12615000000000001</v>
      </c>
      <c r="L6" s="119">
        <v>0</v>
      </c>
      <c r="M6" s="119">
        <v>5.3581000000000002E-3</v>
      </c>
      <c r="N6" s="119">
        <v>0</v>
      </c>
      <c r="O6" s="119">
        <v>-2.2548E-6</v>
      </c>
      <c r="P6" s="119">
        <v>0.12615000000000001</v>
      </c>
      <c r="Q6" s="119">
        <v>0</v>
      </c>
      <c r="R6" s="119">
        <v>1.2061000000000001E-2</v>
      </c>
      <c r="S6" s="119">
        <v>0</v>
      </c>
      <c r="T6" s="119">
        <v>-2.2548E-6</v>
      </c>
      <c r="U6" s="119">
        <v>-15306</v>
      </c>
      <c r="V6" s="119">
        <v>-9723.7999999999993</v>
      </c>
      <c r="W6" s="119">
        <v>-5800</v>
      </c>
      <c r="X6" s="119">
        <v>0</v>
      </c>
      <c r="Y6" s="119">
        <v>0</v>
      </c>
      <c r="Z6" s="119">
        <v>14.685</v>
      </c>
      <c r="AA6" s="119">
        <v>0.3</v>
      </c>
      <c r="AB6" s="119">
        <v>0.31206</v>
      </c>
      <c r="AC6" s="119">
        <v>23</v>
      </c>
      <c r="AD6" s="119">
        <v>0</v>
      </c>
      <c r="AE6" s="119">
        <v>0</v>
      </c>
    </row>
    <row r="7" spans="1:33" s="9" customFormat="1" x14ac:dyDescent="0.25">
      <c r="A7" s="82"/>
      <c r="B7" s="15"/>
      <c r="C7" s="15"/>
      <c r="D7" s="15"/>
      <c r="E7" s="15"/>
      <c r="F7" s="15"/>
      <c r="G7" s="197"/>
      <c r="H7" s="15"/>
      <c r="I7" s="82"/>
      <c r="J7" s="119">
        <v>122</v>
      </c>
      <c r="K7" s="119">
        <v>0.38893</v>
      </c>
      <c r="L7" s="119">
        <v>0.1419</v>
      </c>
      <c r="M7" s="119">
        <v>1.2683E-3</v>
      </c>
      <c r="N7" s="119">
        <v>1.8585000000000001E-2</v>
      </c>
      <c r="O7" s="119">
        <v>-2.3834999999999999E-2</v>
      </c>
      <c r="P7" s="119">
        <v>-40.689</v>
      </c>
      <c r="Q7" s="119">
        <v>15.742000000000001</v>
      </c>
      <c r="R7" s="119">
        <v>-41.137</v>
      </c>
      <c r="S7" s="119">
        <v>8.0213999999999999</v>
      </c>
      <c r="T7" s="119">
        <v>-25.844000000000001</v>
      </c>
      <c r="U7" s="119">
        <v>-15306</v>
      </c>
      <c r="V7" s="119">
        <v>-6213</v>
      </c>
      <c r="W7" s="119">
        <v>-178.29</v>
      </c>
      <c r="X7" s="119">
        <v>0</v>
      </c>
      <c r="Y7" s="119">
        <v>17.998999999999999</v>
      </c>
      <c r="Z7" s="119">
        <v>21.942</v>
      </c>
      <c r="AA7" s="119">
        <v>57.78</v>
      </c>
      <c r="AB7" s="119">
        <v>18.651</v>
      </c>
      <c r="AC7" s="119">
        <v>9982</v>
      </c>
      <c r="AD7" s="119">
        <v>0</v>
      </c>
      <c r="AE7" s="119">
        <v>0</v>
      </c>
    </row>
    <row r="8" spans="1:33" s="9" customFormat="1" x14ac:dyDescent="0.25">
      <c r="A8" s="82"/>
      <c r="B8" s="15"/>
      <c r="C8" s="15"/>
      <c r="D8" s="15"/>
      <c r="E8" s="15"/>
      <c r="F8" s="15"/>
      <c r="G8" s="15"/>
      <c r="H8" s="15"/>
      <c r="I8" s="82"/>
      <c r="J8" s="82"/>
      <c r="K8" s="82"/>
      <c r="L8" s="82"/>
      <c r="M8" s="82"/>
      <c r="N8" s="82"/>
      <c r="O8" s="82"/>
      <c r="P8" s="82"/>
      <c r="Q8" s="85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3" s="9" customFormat="1" ht="15.75" x14ac:dyDescent="0.25">
      <c r="A9" s="82"/>
      <c r="B9" s="15"/>
      <c r="C9" s="15"/>
      <c r="D9" s="15"/>
      <c r="E9" s="15"/>
      <c r="F9" s="15"/>
      <c r="G9" s="197"/>
      <c r="H9" s="15"/>
      <c r="I9" s="82"/>
      <c r="J9" s="25" t="s">
        <v>60</v>
      </c>
      <c r="K9" s="6"/>
      <c r="L9" s="6"/>
      <c r="M9" s="6"/>
      <c r="N9" s="6"/>
      <c r="O9" s="6"/>
      <c r="P9" s="35"/>
      <c r="Q9" s="88"/>
      <c r="R9" s="7"/>
      <c r="S9" s="7"/>
      <c r="T9" s="7"/>
      <c r="U9" s="7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33" s="9" customFormat="1" ht="15.75" x14ac:dyDescent="0.25">
      <c r="A10" s="82"/>
      <c r="B10" s="15"/>
      <c r="C10" s="15"/>
      <c r="D10" s="15"/>
      <c r="E10" s="15"/>
      <c r="F10" s="15"/>
      <c r="G10" s="197"/>
      <c r="H10" s="15"/>
      <c r="I10" s="82"/>
      <c r="J10" s="6" t="s">
        <v>40</v>
      </c>
      <c r="K10" s="6"/>
      <c r="L10" s="6"/>
      <c r="M10" s="6"/>
      <c r="N10" s="6"/>
      <c r="O10" s="14" t="s">
        <v>2</v>
      </c>
      <c r="P10" s="99">
        <f>P7</f>
        <v>-40.689</v>
      </c>
      <c r="Q10" s="88"/>
      <c r="R10" s="6"/>
      <c r="S10" s="36"/>
      <c r="T10" s="7"/>
      <c r="U10" s="7"/>
      <c r="AB10" s="82"/>
      <c r="AC10" s="82"/>
      <c r="AD10" s="82"/>
      <c r="AE10" s="82"/>
    </row>
    <row r="11" spans="1:33" s="9" customFormat="1" ht="15.75" x14ac:dyDescent="0.25">
      <c r="A11" s="82"/>
      <c r="B11" s="15"/>
      <c r="C11" s="15"/>
      <c r="D11" s="15"/>
      <c r="E11" s="15"/>
      <c r="F11" s="15"/>
      <c r="G11" s="197"/>
      <c r="H11" s="15"/>
      <c r="I11" s="82"/>
      <c r="J11" s="27" t="s">
        <v>41</v>
      </c>
      <c r="K11" s="28">
        <v>76</v>
      </c>
      <c r="L11" s="26" t="s">
        <v>42</v>
      </c>
      <c r="M11" s="6"/>
      <c r="N11" s="6"/>
      <c r="O11" s="14" t="s">
        <v>61</v>
      </c>
      <c r="P11" s="40">
        <f>AA7</f>
        <v>57.78</v>
      </c>
      <c r="Q11" s="88"/>
      <c r="R11" s="6"/>
      <c r="S11" s="36"/>
      <c r="T11" s="7"/>
      <c r="U11" s="7"/>
      <c r="AB11" s="82"/>
      <c r="AC11" s="82"/>
      <c r="AD11" s="82"/>
      <c r="AE11" s="82"/>
    </row>
    <row r="12" spans="1:33" s="9" customFormat="1" ht="15.75" x14ac:dyDescent="0.25">
      <c r="A12" s="82"/>
      <c r="B12" s="196"/>
      <c r="C12" s="196"/>
      <c r="D12" s="15"/>
      <c r="E12" s="15"/>
      <c r="F12" s="15"/>
      <c r="G12" s="15"/>
      <c r="H12" s="15"/>
      <c r="I12" s="82"/>
      <c r="J12" s="27" t="s">
        <v>43</v>
      </c>
      <c r="K12" s="29">
        <f>AB7</f>
        <v>18.651</v>
      </c>
      <c r="L12" s="26"/>
      <c r="M12" s="6"/>
      <c r="N12" s="6"/>
      <c r="O12" s="14" t="s">
        <v>3</v>
      </c>
      <c r="P12" s="1">
        <f>Y7</f>
        <v>17.998999999999999</v>
      </c>
      <c r="Q12" s="88"/>
      <c r="R12" s="6"/>
      <c r="S12" s="35"/>
      <c r="T12" s="32"/>
      <c r="U12" s="7"/>
      <c r="AB12" s="82"/>
      <c r="AC12" s="82"/>
      <c r="AD12" s="82"/>
      <c r="AE12" s="82"/>
    </row>
    <row r="13" spans="1:33" s="9" customFormat="1" ht="15.75" x14ac:dyDescent="0.25">
      <c r="A13" s="82"/>
      <c r="B13" s="15"/>
      <c r="C13" s="15"/>
      <c r="D13" s="15"/>
      <c r="E13" s="15"/>
      <c r="F13" s="15"/>
      <c r="G13" s="197"/>
      <c r="H13" s="15"/>
      <c r="I13" s="82"/>
      <c r="J13" s="27" t="s">
        <v>44</v>
      </c>
      <c r="K13" s="29">
        <f>-(T7)</f>
        <v>25.844000000000001</v>
      </c>
      <c r="L13" s="26"/>
      <c r="M13" s="6"/>
      <c r="N13" s="6"/>
      <c r="O13" s="14" t="s">
        <v>62</v>
      </c>
      <c r="P13" s="1">
        <f>AB7</f>
        <v>18.651</v>
      </c>
      <c r="Q13" s="88"/>
      <c r="R13" s="6"/>
      <c r="S13" s="35"/>
      <c r="T13" s="33"/>
      <c r="U13" s="7"/>
      <c r="AB13" s="82"/>
      <c r="AC13" s="82"/>
      <c r="AD13" s="82"/>
      <c r="AE13" s="82"/>
    </row>
    <row r="14" spans="1:33" s="9" customFormat="1" ht="15.75" x14ac:dyDescent="0.25">
      <c r="A14" s="82"/>
      <c r="B14" s="196"/>
      <c r="C14" s="196"/>
      <c r="D14" s="15"/>
      <c r="E14" s="15"/>
      <c r="F14" s="15"/>
      <c r="G14" s="15"/>
      <c r="H14" s="15"/>
      <c r="I14" s="82"/>
      <c r="J14" s="27" t="s">
        <v>45</v>
      </c>
      <c r="K14" s="29">
        <f>Y7</f>
        <v>17.998999999999999</v>
      </c>
      <c r="L14" s="26" t="s">
        <v>46</v>
      </c>
      <c r="M14" s="6"/>
      <c r="N14" s="6"/>
      <c r="O14" s="14" t="s">
        <v>63</v>
      </c>
      <c r="P14" s="1">
        <f>P11+P12+P13</f>
        <v>94.429999999999993</v>
      </c>
      <c r="Q14" s="88"/>
      <c r="R14" s="6"/>
      <c r="S14" s="35"/>
      <c r="T14" s="34"/>
      <c r="U14" s="7"/>
      <c r="X14" s="186"/>
      <c r="Y14" s="186"/>
      <c r="Z14" s="121"/>
      <c r="AA14" s="122"/>
      <c r="AB14" s="122"/>
      <c r="AC14" s="125"/>
      <c r="AD14" s="125"/>
      <c r="AE14" s="122"/>
      <c r="AF14" s="122"/>
      <c r="AG14" s="189"/>
    </row>
    <row r="15" spans="1:33" s="9" customFormat="1" ht="15.75" x14ac:dyDescent="0.25">
      <c r="A15" s="82"/>
      <c r="B15" s="15"/>
      <c r="C15" s="15"/>
      <c r="D15" s="15"/>
      <c r="E15" s="15"/>
      <c r="F15" s="15"/>
      <c r="G15" s="15"/>
      <c r="H15" s="15"/>
      <c r="I15" s="82"/>
      <c r="J15" s="30" t="s">
        <v>187</v>
      </c>
      <c r="K15" s="100">
        <f>S7</f>
        <v>8.0213999999999999</v>
      </c>
      <c r="L15" s="6"/>
      <c r="M15" s="6"/>
      <c r="N15" s="6"/>
      <c r="O15" s="14" t="s">
        <v>64</v>
      </c>
      <c r="P15" s="1">
        <f>P14-P12-P13</f>
        <v>57.78</v>
      </c>
      <c r="Q15" s="88"/>
      <c r="R15" s="6"/>
      <c r="S15" s="35"/>
      <c r="T15" s="7"/>
      <c r="U15" s="7"/>
      <c r="Z15" s="121"/>
      <c r="AA15" s="122"/>
      <c r="AB15" s="122"/>
      <c r="AC15" s="125"/>
      <c r="AD15" s="125"/>
      <c r="AE15" s="122"/>
      <c r="AF15" s="122"/>
      <c r="AG15" s="189"/>
    </row>
    <row r="16" spans="1:33" s="9" customFormat="1" ht="15.75" x14ac:dyDescent="0.25">
      <c r="A16" s="82"/>
      <c r="B16" s="15"/>
      <c r="C16" s="15"/>
      <c r="D16" s="15"/>
      <c r="E16" s="15"/>
      <c r="F16" s="15"/>
      <c r="G16" s="15"/>
      <c r="H16" s="198"/>
      <c r="I16" s="18"/>
      <c r="J16" s="27" t="s">
        <v>48</v>
      </c>
      <c r="K16" s="29">
        <f>K11-K12-K13-K14-K15</f>
        <v>5.4846000000000039</v>
      </c>
      <c r="L16" s="6"/>
      <c r="M16" s="6"/>
      <c r="N16" s="6"/>
      <c r="O16" s="14" t="s">
        <v>69</v>
      </c>
      <c r="P16" s="1">
        <f>Z6-Z7</f>
        <v>-7.2569999999999997</v>
      </c>
      <c r="Q16" s="88"/>
      <c r="R16" s="31"/>
      <c r="S16" s="31"/>
      <c r="T16" s="32"/>
      <c r="U16" s="7"/>
      <c r="Z16" s="192" t="s">
        <v>198</v>
      </c>
      <c r="AA16" s="193"/>
      <c r="AB16" s="193"/>
      <c r="AC16" s="193"/>
      <c r="AD16" s="194"/>
      <c r="AE16" s="122"/>
      <c r="AF16" s="122"/>
      <c r="AG16" s="189"/>
    </row>
    <row r="17" spans="1:33" s="9" customFormat="1" ht="15.75" x14ac:dyDescent="0.25">
      <c r="A17" s="82"/>
      <c r="B17" s="15"/>
      <c r="C17" s="15"/>
      <c r="D17" s="15"/>
      <c r="E17" s="15"/>
      <c r="F17" s="15"/>
      <c r="G17" s="15"/>
      <c r="H17" s="198"/>
      <c r="I17" s="82"/>
      <c r="J17" s="27" t="s">
        <v>49</v>
      </c>
      <c r="K17" s="29">
        <f>Z7-Z6</f>
        <v>7.2569999999999997</v>
      </c>
      <c r="L17" s="26"/>
      <c r="M17" s="6"/>
      <c r="N17" s="6"/>
      <c r="O17" s="41" t="s">
        <v>61</v>
      </c>
      <c r="P17" s="42">
        <f>P11</f>
        <v>57.78</v>
      </c>
      <c r="Q17" s="88"/>
      <c r="R17" s="11"/>
      <c r="S17" s="7"/>
      <c r="T17" s="31"/>
      <c r="U17" s="31"/>
      <c r="Z17" s="126"/>
      <c r="AA17" s="195">
        <v>2020</v>
      </c>
      <c r="AB17" s="195"/>
      <c r="AC17" s="190">
        <v>2019</v>
      </c>
      <c r="AD17" s="191"/>
      <c r="AG17" s="189"/>
    </row>
    <row r="18" spans="1:33" s="9" customFormat="1" ht="15.75" x14ac:dyDescent="0.25">
      <c r="A18" s="82"/>
      <c r="I18" s="82"/>
      <c r="J18" s="37" t="s">
        <v>47</v>
      </c>
      <c r="K18" s="38">
        <f>K17-K16</f>
        <v>1.7723999999999958</v>
      </c>
      <c r="L18" s="39" t="s">
        <v>50</v>
      </c>
      <c r="M18" s="6"/>
      <c r="N18" s="6"/>
      <c r="O18" s="41" t="s">
        <v>65</v>
      </c>
      <c r="P18" s="42">
        <f>T7</f>
        <v>-25.844000000000001</v>
      </c>
      <c r="Q18" s="88"/>
      <c r="R18" s="81"/>
      <c r="S18" s="11"/>
      <c r="T18" s="81"/>
      <c r="U18" s="7"/>
      <c r="Z18" s="127" t="s">
        <v>197</v>
      </c>
      <c r="AA18" s="128" t="s">
        <v>196</v>
      </c>
      <c r="AB18" s="128" t="s">
        <v>122</v>
      </c>
      <c r="AC18" s="129" t="s">
        <v>199</v>
      </c>
      <c r="AD18" s="130" t="s">
        <v>122</v>
      </c>
      <c r="AG18" s="120"/>
    </row>
    <row r="19" spans="1:33" s="9" customFormat="1" ht="15.75" x14ac:dyDescent="0.25">
      <c r="A19" s="82"/>
      <c r="I19" s="82"/>
      <c r="J19" s="26" t="s">
        <v>51</v>
      </c>
      <c r="K19" s="6" t="s">
        <v>52</v>
      </c>
      <c r="L19" s="6"/>
      <c r="M19" s="6"/>
      <c r="N19" s="6"/>
      <c r="O19" s="41" t="s">
        <v>66</v>
      </c>
      <c r="P19" s="42">
        <f>S7</f>
        <v>8.0213999999999999</v>
      </c>
      <c r="Q19" s="88"/>
      <c r="R19" s="7"/>
      <c r="S19" s="7"/>
      <c r="T19" s="7"/>
      <c r="U19" s="7"/>
      <c r="Z19" s="127" t="s">
        <v>41</v>
      </c>
      <c r="AA19" s="131">
        <v>76</v>
      </c>
      <c r="AB19" s="131">
        <v>76</v>
      </c>
      <c r="AC19" s="132">
        <v>70</v>
      </c>
      <c r="AD19" s="133">
        <v>70</v>
      </c>
    </row>
    <row r="20" spans="1:33" s="9" customFormat="1" ht="15.75" x14ac:dyDescent="0.25">
      <c r="A20" s="82"/>
      <c r="I20" s="82"/>
      <c r="J20" s="26"/>
      <c r="K20" s="6"/>
      <c r="L20" s="6"/>
      <c r="M20" s="6"/>
      <c r="N20" s="6"/>
      <c r="O20" s="41" t="s">
        <v>67</v>
      </c>
      <c r="P20" s="42">
        <f>P19-P18</f>
        <v>33.865400000000001</v>
      </c>
      <c r="Q20" s="88"/>
      <c r="R20" s="7"/>
      <c r="S20" s="7"/>
      <c r="T20" s="7"/>
      <c r="U20" s="7"/>
      <c r="Z20" s="127" t="s">
        <v>43</v>
      </c>
      <c r="AA20" s="131">
        <v>18.651</v>
      </c>
      <c r="AB20" s="131">
        <v>18.321000000000002</v>
      </c>
      <c r="AC20" s="132">
        <v>15.144</v>
      </c>
      <c r="AD20" s="133">
        <v>15.071</v>
      </c>
    </row>
    <row r="21" spans="1:33" s="9" customFormat="1" x14ac:dyDescent="0.25">
      <c r="A21" s="82"/>
      <c r="I21" s="82"/>
      <c r="J21" s="6"/>
      <c r="K21" s="6" t="s">
        <v>53</v>
      </c>
      <c r="L21" s="6"/>
      <c r="M21" s="6"/>
      <c r="N21" s="6"/>
      <c r="O21" s="43" t="s">
        <v>68</v>
      </c>
      <c r="P21" s="43">
        <f>P17-P20</f>
        <v>23.9146</v>
      </c>
      <c r="Q21" s="88"/>
      <c r="R21" s="7"/>
      <c r="S21" s="7"/>
      <c r="T21" s="7"/>
      <c r="U21" s="7"/>
      <c r="Z21" s="127" t="s">
        <v>44</v>
      </c>
      <c r="AA21" s="131">
        <v>25.844000000000001</v>
      </c>
      <c r="AB21" s="131">
        <v>17.704999999999998</v>
      </c>
      <c r="AC21" s="132">
        <v>22.225000000000001</v>
      </c>
      <c r="AD21" s="133">
        <v>18.66</v>
      </c>
    </row>
    <row r="22" spans="1:33" s="9" customFormat="1" x14ac:dyDescent="0.25">
      <c r="A22" s="82"/>
      <c r="Z22" s="127" t="s">
        <v>45</v>
      </c>
      <c r="AA22" s="131">
        <v>17.998999999999999</v>
      </c>
      <c r="AB22" s="131">
        <v>23.995999999999999</v>
      </c>
      <c r="AC22" s="132">
        <v>25.919</v>
      </c>
      <c r="AD22" s="133">
        <v>31.376999999999999</v>
      </c>
    </row>
    <row r="23" spans="1:33" s="9" customFormat="1" x14ac:dyDescent="0.25">
      <c r="A23" s="82"/>
      <c r="J23" s="89">
        <f>-P7-(-R7)-U7-Y7</f>
        <v>15287.553</v>
      </c>
      <c r="N23" s="15"/>
      <c r="O23" s="15"/>
      <c r="P23" s="123"/>
      <c r="Q23" s="123"/>
      <c r="R23" s="123"/>
      <c r="S23" s="123"/>
      <c r="T23" s="123"/>
      <c r="U23" s="123"/>
      <c r="V23" s="123"/>
      <c r="W23" s="123"/>
      <c r="Z23" s="127" t="s">
        <v>187</v>
      </c>
      <c r="AA23" s="131">
        <v>8.0213999999999999</v>
      </c>
      <c r="AB23" s="131">
        <v>8.9507999999999992</v>
      </c>
      <c r="AC23" s="132">
        <v>8.7112999999999996</v>
      </c>
      <c r="AD23" s="133">
        <v>9.0213000000000001</v>
      </c>
    </row>
    <row r="24" spans="1:33" s="9" customFormat="1" x14ac:dyDescent="0.25">
      <c r="A24" s="82"/>
      <c r="N24" s="15"/>
      <c r="O24" s="15"/>
      <c r="P24" s="15"/>
      <c r="Q24" s="15"/>
      <c r="R24" s="15"/>
      <c r="S24" s="15"/>
      <c r="T24" s="15"/>
      <c r="U24" s="15"/>
      <c r="V24" s="15"/>
      <c r="W24" s="15"/>
      <c r="Z24" s="127" t="s">
        <v>48</v>
      </c>
      <c r="AA24" s="131">
        <v>5.4846000000000039</v>
      </c>
      <c r="AB24" s="131">
        <v>7.0272000000000059</v>
      </c>
      <c r="AC24" s="132">
        <v>-1.9992999999999999</v>
      </c>
      <c r="AD24" s="133">
        <v>-4.1292999999999935</v>
      </c>
    </row>
    <row r="25" spans="1:33" s="82" customFormat="1" x14ac:dyDescent="0.25">
      <c r="N25" s="124"/>
      <c r="O25" s="124"/>
      <c r="P25" s="124"/>
      <c r="Q25" s="124"/>
      <c r="R25" s="124"/>
      <c r="S25" s="124"/>
      <c r="T25" s="124"/>
      <c r="U25" s="124"/>
      <c r="V25" s="2"/>
      <c r="W25" s="2"/>
      <c r="Z25" s="127" t="s">
        <v>49</v>
      </c>
      <c r="AA25" s="131">
        <v>7.2569999999999997</v>
      </c>
      <c r="AB25" s="131">
        <v>7.2279999999999998</v>
      </c>
      <c r="AC25" s="134">
        <v>-1.7349999999999994</v>
      </c>
      <c r="AD25" s="135">
        <v>-1.7430000000000021</v>
      </c>
      <c r="AE25" s="9"/>
      <c r="AF25" s="9"/>
    </row>
    <row r="26" spans="1:33" s="82" customFormat="1" x14ac:dyDescent="0.25">
      <c r="Z26" s="136" t="s">
        <v>47</v>
      </c>
      <c r="AA26" s="137">
        <v>1.7723999999999958</v>
      </c>
      <c r="AB26" s="137">
        <v>0.20079999999999387</v>
      </c>
      <c r="AC26" s="138">
        <v>0.26430000000000042</v>
      </c>
      <c r="AD26" s="139">
        <v>2.3862999999999914</v>
      </c>
      <c r="AE26" s="9"/>
      <c r="AF26" s="9"/>
    </row>
    <row r="27" spans="1:33" s="82" customFormat="1" x14ac:dyDescent="0.25"/>
    <row r="28" spans="1:33" s="82" customFormat="1" x14ac:dyDescent="0.25">
      <c r="C28" s="97"/>
      <c r="AA28" s="2"/>
    </row>
    <row r="29" spans="1:33" s="82" customFormat="1" x14ac:dyDescent="0.25">
      <c r="AA29" s="124"/>
    </row>
    <row r="30" spans="1:33" s="82" customFormat="1" x14ac:dyDescent="0.25">
      <c r="AA30" s="124"/>
    </row>
    <row r="31" spans="1:33" s="82" customFormat="1" x14ac:dyDescent="0.25">
      <c r="B31" s="115">
        <v>2020</v>
      </c>
      <c r="C31" s="115"/>
      <c r="D31" s="116" t="s">
        <v>19</v>
      </c>
      <c r="E31" s="115" t="s">
        <v>20</v>
      </c>
      <c r="F31" s="117" t="s">
        <v>21</v>
      </c>
      <c r="G31" s="117" t="s">
        <v>22</v>
      </c>
      <c r="H31" s="117" t="s">
        <v>23</v>
      </c>
      <c r="I31" s="117" t="s">
        <v>24</v>
      </c>
      <c r="J31" s="117" t="s">
        <v>25</v>
      </c>
      <c r="K31" s="118" t="s">
        <v>54</v>
      </c>
      <c r="L31" s="116" t="s">
        <v>55</v>
      </c>
      <c r="M31" s="117" t="s">
        <v>56</v>
      </c>
      <c r="N31" s="116" t="s">
        <v>57</v>
      </c>
      <c r="O31" s="117" t="s">
        <v>58</v>
      </c>
      <c r="P31" s="117" t="s">
        <v>26</v>
      </c>
      <c r="Q31" s="117" t="s">
        <v>27</v>
      </c>
      <c r="R31" s="117" t="s">
        <v>28</v>
      </c>
      <c r="S31" s="116" t="s">
        <v>29</v>
      </c>
      <c r="T31" s="116" t="s">
        <v>30</v>
      </c>
      <c r="U31" s="116" t="s">
        <v>31</v>
      </c>
      <c r="V31" s="116" t="s">
        <v>32</v>
      </c>
      <c r="W31" s="117" t="s">
        <v>33</v>
      </c>
      <c r="X31" s="117" t="s">
        <v>34</v>
      </c>
      <c r="Y31" s="115" t="s">
        <v>59</v>
      </c>
      <c r="AA31" s="124"/>
    </row>
    <row r="32" spans="1:33" s="82" customFormat="1" x14ac:dyDescent="0.25">
      <c r="B32" s="115" t="s">
        <v>122</v>
      </c>
      <c r="C32" s="115"/>
      <c r="D32" s="115" t="s">
        <v>35</v>
      </c>
      <c r="E32" s="115" t="s">
        <v>36</v>
      </c>
      <c r="F32" s="117" t="s">
        <v>36</v>
      </c>
      <c r="G32" s="117" t="s">
        <v>36</v>
      </c>
      <c r="H32" s="117" t="s">
        <v>36</v>
      </c>
      <c r="I32" s="117" t="s">
        <v>36</v>
      </c>
      <c r="J32" s="116" t="s">
        <v>37</v>
      </c>
      <c r="K32" s="118" t="s">
        <v>37</v>
      </c>
      <c r="L32" s="116" t="s">
        <v>37</v>
      </c>
      <c r="M32" s="117" t="s">
        <v>37</v>
      </c>
      <c r="N32" s="116" t="s">
        <v>37</v>
      </c>
      <c r="O32" s="117" t="s">
        <v>37</v>
      </c>
      <c r="P32" s="117" t="s">
        <v>37</v>
      </c>
      <c r="Q32" s="117" t="s">
        <v>37</v>
      </c>
      <c r="R32" s="117" t="s">
        <v>36</v>
      </c>
      <c r="S32" s="116" t="s">
        <v>37</v>
      </c>
      <c r="T32" s="116" t="s">
        <v>37</v>
      </c>
      <c r="U32" s="116" t="s">
        <v>37</v>
      </c>
      <c r="V32" s="116" t="s">
        <v>37</v>
      </c>
      <c r="W32" s="115"/>
      <c r="X32" s="115"/>
      <c r="Y32" s="115"/>
      <c r="AA32" s="124"/>
    </row>
    <row r="33" spans="2:27" s="82" customFormat="1" x14ac:dyDescent="0.25">
      <c r="B33" s="115"/>
      <c r="C33" s="115" t="s">
        <v>38</v>
      </c>
      <c r="D33" s="119">
        <v>1</v>
      </c>
      <c r="E33" s="119">
        <v>0.12615000000000001</v>
      </c>
      <c r="F33" s="119">
        <v>0</v>
      </c>
      <c r="G33" s="119">
        <v>5.3581000000000002E-3</v>
      </c>
      <c r="H33" s="119">
        <v>0</v>
      </c>
      <c r="I33" s="119">
        <v>-2.2548E-6</v>
      </c>
      <c r="J33" s="119">
        <v>0.12615000000000001</v>
      </c>
      <c r="K33" s="119">
        <v>0</v>
      </c>
      <c r="L33" s="119">
        <v>1.2061000000000001E-2</v>
      </c>
      <c r="M33" s="119">
        <v>0</v>
      </c>
      <c r="N33" s="119">
        <v>-2.2548E-6</v>
      </c>
      <c r="O33" s="119">
        <v>-15306</v>
      </c>
      <c r="P33" s="119">
        <v>-9723.7999999999993</v>
      </c>
      <c r="Q33" s="119">
        <v>-5800</v>
      </c>
      <c r="R33" s="119">
        <v>0</v>
      </c>
      <c r="S33" s="119">
        <v>0</v>
      </c>
      <c r="T33" s="119">
        <v>14.685</v>
      </c>
      <c r="U33" s="119">
        <v>0.3</v>
      </c>
      <c r="V33" s="119">
        <v>0.31206</v>
      </c>
      <c r="W33" s="119">
        <v>23</v>
      </c>
      <c r="X33" s="119">
        <v>0</v>
      </c>
      <c r="Y33" s="119">
        <v>0</v>
      </c>
      <c r="AA33" s="124"/>
    </row>
    <row r="34" spans="2:27" s="82" customFormat="1" x14ac:dyDescent="0.25">
      <c r="B34" s="115"/>
      <c r="C34" s="115" t="s">
        <v>39</v>
      </c>
      <c r="D34" s="119">
        <v>122</v>
      </c>
      <c r="E34" s="119">
        <v>0.38893</v>
      </c>
      <c r="F34" s="119">
        <v>0.1419</v>
      </c>
      <c r="G34" s="119">
        <v>1.2484E-3</v>
      </c>
      <c r="H34" s="119">
        <v>1.8228999999999999E-2</v>
      </c>
      <c r="I34" s="119">
        <v>-2.3261E-2</v>
      </c>
      <c r="J34" s="119">
        <v>-40.689</v>
      </c>
      <c r="K34" s="119">
        <v>15.742000000000001</v>
      </c>
      <c r="L34" s="119">
        <v>-33.874000000000002</v>
      </c>
      <c r="M34" s="119">
        <v>8.9507999999999992</v>
      </c>
      <c r="N34" s="119">
        <v>-17.704999999999998</v>
      </c>
      <c r="O34" s="119">
        <v>-15306</v>
      </c>
      <c r="P34" s="119">
        <v>-6261.6</v>
      </c>
      <c r="Q34" s="119">
        <v>-180.33</v>
      </c>
      <c r="R34" s="119">
        <v>0</v>
      </c>
      <c r="S34" s="119">
        <v>23.995999999999999</v>
      </c>
      <c r="T34" s="119">
        <v>21.913</v>
      </c>
      <c r="U34" s="119">
        <v>47.923000000000002</v>
      </c>
      <c r="V34" s="119">
        <v>18.321000000000002</v>
      </c>
      <c r="W34" s="119">
        <v>15021</v>
      </c>
      <c r="X34" s="119">
        <v>0</v>
      </c>
      <c r="Y34" s="119">
        <v>0</v>
      </c>
      <c r="AA34" s="124"/>
    </row>
    <row r="35" spans="2:27" s="82" customFormat="1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AA35" s="124"/>
    </row>
    <row r="36" spans="2:27" s="82" customFormat="1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2:27" s="82" customFormat="1" x14ac:dyDescent="0.25">
      <c r="B37" s="115">
        <v>2020</v>
      </c>
      <c r="C37" s="115"/>
      <c r="D37" s="116" t="s">
        <v>19</v>
      </c>
      <c r="E37" s="115" t="s">
        <v>20</v>
      </c>
      <c r="F37" s="117" t="s">
        <v>21</v>
      </c>
      <c r="G37" s="117" t="s">
        <v>22</v>
      </c>
      <c r="H37" s="117" t="s">
        <v>23</v>
      </c>
      <c r="I37" s="117" t="s">
        <v>24</v>
      </c>
      <c r="J37" s="117" t="s">
        <v>25</v>
      </c>
      <c r="K37" s="118" t="s">
        <v>54</v>
      </c>
      <c r="L37" s="116" t="s">
        <v>55</v>
      </c>
      <c r="M37" s="117" t="s">
        <v>56</v>
      </c>
      <c r="N37" s="116" t="s">
        <v>57</v>
      </c>
      <c r="O37" s="117" t="s">
        <v>58</v>
      </c>
      <c r="P37" s="117" t="s">
        <v>26</v>
      </c>
      <c r="Q37" s="117" t="s">
        <v>27</v>
      </c>
      <c r="R37" s="117" t="s">
        <v>28</v>
      </c>
      <c r="S37" s="116" t="s">
        <v>29</v>
      </c>
      <c r="T37" s="116" t="s">
        <v>30</v>
      </c>
      <c r="U37" s="116" t="s">
        <v>31</v>
      </c>
      <c r="V37" s="116" t="s">
        <v>32</v>
      </c>
      <c r="W37" s="117" t="s">
        <v>33</v>
      </c>
      <c r="X37" s="117" t="s">
        <v>34</v>
      </c>
      <c r="Y37" s="115" t="s">
        <v>59</v>
      </c>
    </row>
    <row r="38" spans="2:27" s="82" customFormat="1" x14ac:dyDescent="0.25">
      <c r="B38" s="115" t="s">
        <v>199</v>
      </c>
      <c r="C38" s="115"/>
      <c r="D38" s="115" t="s">
        <v>35</v>
      </c>
      <c r="E38" s="115" t="s">
        <v>36</v>
      </c>
      <c r="F38" s="117" t="s">
        <v>36</v>
      </c>
      <c r="G38" s="117" t="s">
        <v>36</v>
      </c>
      <c r="H38" s="117" t="s">
        <v>36</v>
      </c>
      <c r="I38" s="117" t="s">
        <v>36</v>
      </c>
      <c r="J38" s="116" t="s">
        <v>37</v>
      </c>
      <c r="K38" s="118" t="s">
        <v>37</v>
      </c>
      <c r="L38" s="116" t="s">
        <v>37</v>
      </c>
      <c r="M38" s="117" t="s">
        <v>37</v>
      </c>
      <c r="N38" s="116" t="s">
        <v>37</v>
      </c>
      <c r="O38" s="117" t="s">
        <v>37</v>
      </c>
      <c r="P38" s="117" t="s">
        <v>37</v>
      </c>
      <c r="Q38" s="117" t="s">
        <v>37</v>
      </c>
      <c r="R38" s="117" t="s">
        <v>36</v>
      </c>
      <c r="S38" s="116" t="s">
        <v>37</v>
      </c>
      <c r="T38" s="116" t="s">
        <v>37</v>
      </c>
      <c r="U38" s="116" t="s">
        <v>37</v>
      </c>
      <c r="V38" s="116" t="s">
        <v>37</v>
      </c>
      <c r="W38" s="115"/>
      <c r="X38" s="115"/>
      <c r="Y38" s="115"/>
    </row>
    <row r="39" spans="2:27" s="82" customFormat="1" x14ac:dyDescent="0.25">
      <c r="B39" s="115"/>
      <c r="C39" s="115" t="s">
        <v>38</v>
      </c>
      <c r="D39" s="119">
        <v>1</v>
      </c>
      <c r="E39" s="119">
        <v>0.12615000000000001</v>
      </c>
      <c r="F39" s="119">
        <v>0</v>
      </c>
      <c r="G39" s="119">
        <v>5.3581000000000002E-3</v>
      </c>
      <c r="H39" s="119">
        <v>0</v>
      </c>
      <c r="I39" s="119">
        <v>-2.2548E-6</v>
      </c>
      <c r="J39" s="119">
        <v>0.12615000000000001</v>
      </c>
      <c r="K39" s="119">
        <v>0</v>
      </c>
      <c r="L39" s="119">
        <v>1.2061000000000001E-2</v>
      </c>
      <c r="M39" s="119">
        <v>0</v>
      </c>
      <c r="N39" s="119">
        <v>-2.2548E-6</v>
      </c>
      <c r="O39" s="119">
        <v>-15306</v>
      </c>
      <c r="P39" s="119">
        <v>-9723.7999999999993</v>
      </c>
      <c r="Q39" s="119">
        <v>-5800</v>
      </c>
      <c r="R39" s="119">
        <v>0</v>
      </c>
      <c r="S39" s="119">
        <v>0</v>
      </c>
      <c r="T39" s="119">
        <v>14.685</v>
      </c>
      <c r="U39" s="119">
        <v>0.3</v>
      </c>
      <c r="V39" s="119">
        <v>0.31206</v>
      </c>
      <c r="W39" s="119">
        <v>23</v>
      </c>
      <c r="X39" s="119">
        <v>0</v>
      </c>
      <c r="Y39" s="119">
        <v>0</v>
      </c>
    </row>
    <row r="40" spans="2:27" s="82" customFormat="1" x14ac:dyDescent="0.25">
      <c r="B40" s="115"/>
      <c r="C40" s="115" t="s">
        <v>39</v>
      </c>
      <c r="D40" s="119">
        <v>122</v>
      </c>
      <c r="E40" s="119">
        <v>0.38893</v>
      </c>
      <c r="F40" s="119">
        <v>0.1419</v>
      </c>
      <c r="G40" s="119">
        <v>1.2683E-3</v>
      </c>
      <c r="H40" s="119">
        <v>1.8585000000000001E-2</v>
      </c>
      <c r="I40" s="119">
        <v>-2.3834999999999999E-2</v>
      </c>
      <c r="J40" s="119">
        <v>-40.689</v>
      </c>
      <c r="K40" s="119">
        <v>15.742000000000001</v>
      </c>
      <c r="L40" s="119">
        <v>-41.137</v>
      </c>
      <c r="M40" s="119">
        <v>8.0213999999999999</v>
      </c>
      <c r="N40" s="119">
        <v>-25.844000000000001</v>
      </c>
      <c r="O40" s="119">
        <v>-15306</v>
      </c>
      <c r="P40" s="119">
        <v>-6213</v>
      </c>
      <c r="Q40" s="119">
        <v>-178.29</v>
      </c>
      <c r="R40" s="119">
        <v>0</v>
      </c>
      <c r="S40" s="119">
        <v>17.998999999999999</v>
      </c>
      <c r="T40" s="119">
        <v>21.942</v>
      </c>
      <c r="U40" s="119">
        <v>57.78</v>
      </c>
      <c r="V40" s="119">
        <v>18.651</v>
      </c>
      <c r="W40" s="119">
        <v>9982</v>
      </c>
      <c r="X40" s="119">
        <v>0</v>
      </c>
      <c r="Y40" s="119">
        <v>0</v>
      </c>
    </row>
    <row r="41" spans="2:27" s="82" customFormat="1" x14ac:dyDescent="0.25">
      <c r="B41" s="115"/>
      <c r="C41" s="115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2:27" s="82" customFormat="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U42" s="18"/>
    </row>
    <row r="43" spans="2:27" s="82" customFormat="1" x14ac:dyDescent="0.25">
      <c r="B43" s="115">
        <v>2019</v>
      </c>
      <c r="C43" s="115"/>
      <c r="D43" s="116" t="s">
        <v>19</v>
      </c>
      <c r="E43" s="115" t="s">
        <v>20</v>
      </c>
      <c r="F43" s="117" t="s">
        <v>21</v>
      </c>
      <c r="G43" s="117" t="s">
        <v>22</v>
      </c>
      <c r="H43" s="117" t="s">
        <v>23</v>
      </c>
      <c r="I43" s="117" t="s">
        <v>24</v>
      </c>
      <c r="J43" s="117" t="s">
        <v>25</v>
      </c>
      <c r="K43" s="118" t="s">
        <v>54</v>
      </c>
      <c r="L43" s="116" t="s">
        <v>55</v>
      </c>
      <c r="M43" s="117" t="s">
        <v>56</v>
      </c>
      <c r="N43" s="116" t="s">
        <v>57</v>
      </c>
      <c r="O43" s="117" t="s">
        <v>58</v>
      </c>
      <c r="P43" s="117" t="s">
        <v>26</v>
      </c>
      <c r="Q43" s="117" t="s">
        <v>27</v>
      </c>
      <c r="R43" s="117" t="s">
        <v>28</v>
      </c>
      <c r="S43" s="116" t="s">
        <v>29</v>
      </c>
      <c r="T43" s="116" t="s">
        <v>30</v>
      </c>
      <c r="U43" s="116" t="s">
        <v>31</v>
      </c>
      <c r="V43" s="116" t="s">
        <v>32</v>
      </c>
      <c r="W43" s="117" t="s">
        <v>33</v>
      </c>
      <c r="X43" s="117" t="s">
        <v>34</v>
      </c>
      <c r="Y43" s="115" t="s">
        <v>59</v>
      </c>
    </row>
    <row r="44" spans="2:27" s="82" customFormat="1" x14ac:dyDescent="0.25">
      <c r="B44" s="115" t="s">
        <v>122</v>
      </c>
      <c r="C44" s="115"/>
      <c r="D44" s="115" t="s">
        <v>35</v>
      </c>
      <c r="E44" s="115" t="s">
        <v>36</v>
      </c>
      <c r="F44" s="117" t="s">
        <v>36</v>
      </c>
      <c r="G44" s="117" t="s">
        <v>36</v>
      </c>
      <c r="H44" s="117" t="s">
        <v>36</v>
      </c>
      <c r="I44" s="117" t="s">
        <v>36</v>
      </c>
      <c r="J44" s="116" t="s">
        <v>37</v>
      </c>
      <c r="K44" s="118" t="s">
        <v>37</v>
      </c>
      <c r="L44" s="116" t="s">
        <v>37</v>
      </c>
      <c r="M44" s="117" t="s">
        <v>37</v>
      </c>
      <c r="N44" s="116" t="s">
        <v>37</v>
      </c>
      <c r="O44" s="117" t="s">
        <v>37</v>
      </c>
      <c r="P44" s="117" t="s">
        <v>37</v>
      </c>
      <c r="Q44" s="117" t="s">
        <v>37</v>
      </c>
      <c r="R44" s="117" t="s">
        <v>36</v>
      </c>
      <c r="S44" s="116" t="s">
        <v>37</v>
      </c>
      <c r="T44" s="116" t="s">
        <v>37</v>
      </c>
      <c r="U44" s="116" t="s">
        <v>37</v>
      </c>
      <c r="V44" s="116" t="s">
        <v>37</v>
      </c>
      <c r="W44" s="115"/>
      <c r="X44" s="115"/>
      <c r="Y44" s="115"/>
    </row>
    <row r="45" spans="2:27" s="82" customFormat="1" x14ac:dyDescent="0.25">
      <c r="B45" s="115"/>
      <c r="C45" s="115" t="s">
        <v>38</v>
      </c>
      <c r="D45" s="119">
        <v>1</v>
      </c>
      <c r="E45" s="119">
        <v>0.39271</v>
      </c>
      <c r="F45" s="119">
        <v>0</v>
      </c>
      <c r="G45" s="119">
        <v>0.14738999999999999</v>
      </c>
      <c r="H45" s="119">
        <v>0</v>
      </c>
      <c r="I45" s="119">
        <v>-4.1849999999999998E-2</v>
      </c>
      <c r="J45" s="119">
        <v>0.39271</v>
      </c>
      <c r="K45" s="119">
        <v>0</v>
      </c>
      <c r="L45" s="119">
        <v>0.28227999999999998</v>
      </c>
      <c r="M45" s="119">
        <v>0</v>
      </c>
      <c r="N45" s="119">
        <v>-4.1914E-2</v>
      </c>
      <c r="O45" s="119">
        <v>-15306</v>
      </c>
      <c r="P45" s="119">
        <v>-3074.4</v>
      </c>
      <c r="Q45" s="119">
        <v>-130.18</v>
      </c>
      <c r="R45" s="119">
        <v>0</v>
      </c>
      <c r="S45" s="119">
        <v>0</v>
      </c>
      <c r="T45" s="119">
        <v>23.643000000000001</v>
      </c>
      <c r="U45" s="119">
        <v>0</v>
      </c>
      <c r="V45" s="119">
        <v>0.28227999999999998</v>
      </c>
      <c r="W45" s="119">
        <v>28</v>
      </c>
      <c r="X45" s="119">
        <v>0</v>
      </c>
      <c r="Y45" s="119">
        <v>0</v>
      </c>
    </row>
    <row r="46" spans="2:27" s="82" customFormat="1" x14ac:dyDescent="0.25">
      <c r="B46" s="115"/>
      <c r="C46" s="115" t="s">
        <v>39</v>
      </c>
      <c r="D46" s="119">
        <v>122</v>
      </c>
      <c r="E46" s="119">
        <v>0.38451000000000002</v>
      </c>
      <c r="F46" s="119">
        <v>0.14029</v>
      </c>
      <c r="G46" s="119">
        <v>1.1745E-3</v>
      </c>
      <c r="H46" s="119">
        <v>1.7757999999999999E-2</v>
      </c>
      <c r="I46" s="119">
        <v>-2.2803E-2</v>
      </c>
      <c r="J46" s="119">
        <v>-38.128</v>
      </c>
      <c r="K46" s="119">
        <v>14.906000000000001</v>
      </c>
      <c r="L46" s="119">
        <v>-25.651</v>
      </c>
      <c r="M46" s="119">
        <v>9.0213000000000001</v>
      </c>
      <c r="N46" s="119">
        <v>-18.66</v>
      </c>
      <c r="O46" s="119">
        <v>-15306</v>
      </c>
      <c r="P46" s="119">
        <v>-6358.7</v>
      </c>
      <c r="Q46" s="119">
        <v>-181.96</v>
      </c>
      <c r="R46" s="119">
        <v>0</v>
      </c>
      <c r="S46" s="119">
        <v>31.376999999999999</v>
      </c>
      <c r="T46" s="119">
        <v>21.9</v>
      </c>
      <c r="U46" s="119">
        <v>36.341000000000001</v>
      </c>
      <c r="V46" s="119">
        <v>15.071</v>
      </c>
      <c r="W46" s="119">
        <v>9758</v>
      </c>
      <c r="X46" s="119">
        <v>0</v>
      </c>
      <c r="Y46" s="119">
        <v>0</v>
      </c>
    </row>
    <row r="47" spans="2:27" s="82" customFormat="1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</row>
    <row r="48" spans="2:27" s="82" customFormat="1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2:25" s="82" customFormat="1" x14ac:dyDescent="0.25">
      <c r="B49" s="115">
        <v>2019</v>
      </c>
      <c r="C49" s="115"/>
      <c r="D49" s="116" t="s">
        <v>19</v>
      </c>
      <c r="E49" s="115" t="s">
        <v>20</v>
      </c>
      <c r="F49" s="117" t="s">
        <v>21</v>
      </c>
      <c r="G49" s="117" t="s">
        <v>22</v>
      </c>
      <c r="H49" s="117" t="s">
        <v>23</v>
      </c>
      <c r="I49" s="117" t="s">
        <v>24</v>
      </c>
      <c r="J49" s="117" t="s">
        <v>25</v>
      </c>
      <c r="K49" s="118" t="s">
        <v>54</v>
      </c>
      <c r="L49" s="116" t="s">
        <v>55</v>
      </c>
      <c r="M49" s="117" t="s">
        <v>56</v>
      </c>
      <c r="N49" s="116" t="s">
        <v>57</v>
      </c>
      <c r="O49" s="117" t="s">
        <v>58</v>
      </c>
      <c r="P49" s="117" t="s">
        <v>26</v>
      </c>
      <c r="Q49" s="117" t="s">
        <v>27</v>
      </c>
      <c r="R49" s="117" t="s">
        <v>28</v>
      </c>
      <c r="S49" s="116" t="s">
        <v>29</v>
      </c>
      <c r="T49" s="116" t="s">
        <v>30</v>
      </c>
      <c r="U49" s="116" t="s">
        <v>31</v>
      </c>
      <c r="V49" s="116" t="s">
        <v>32</v>
      </c>
      <c r="W49" s="117" t="s">
        <v>33</v>
      </c>
      <c r="X49" s="117" t="s">
        <v>34</v>
      </c>
      <c r="Y49" s="115" t="s">
        <v>59</v>
      </c>
    </row>
    <row r="50" spans="2:25" s="82" customFormat="1" x14ac:dyDescent="0.25">
      <c r="B50" s="115" t="s">
        <v>199</v>
      </c>
      <c r="C50" s="115"/>
      <c r="D50" s="115" t="s">
        <v>35</v>
      </c>
      <c r="E50" s="115" t="s">
        <v>36</v>
      </c>
      <c r="F50" s="117" t="s">
        <v>36</v>
      </c>
      <c r="G50" s="117" t="s">
        <v>36</v>
      </c>
      <c r="H50" s="117" t="s">
        <v>36</v>
      </c>
      <c r="I50" s="117" t="s">
        <v>36</v>
      </c>
      <c r="J50" s="116" t="s">
        <v>37</v>
      </c>
      <c r="K50" s="118" t="s">
        <v>37</v>
      </c>
      <c r="L50" s="116" t="s">
        <v>37</v>
      </c>
      <c r="M50" s="117" t="s">
        <v>37</v>
      </c>
      <c r="N50" s="116" t="s">
        <v>37</v>
      </c>
      <c r="O50" s="117" t="s">
        <v>37</v>
      </c>
      <c r="P50" s="117" t="s">
        <v>37</v>
      </c>
      <c r="Q50" s="117" t="s">
        <v>37</v>
      </c>
      <c r="R50" s="117" t="s">
        <v>36</v>
      </c>
      <c r="S50" s="116" t="s">
        <v>37</v>
      </c>
      <c r="T50" s="116" t="s">
        <v>37</v>
      </c>
      <c r="U50" s="116" t="s">
        <v>37</v>
      </c>
      <c r="V50" s="116" t="s">
        <v>37</v>
      </c>
      <c r="W50" s="115"/>
      <c r="X50" s="115"/>
      <c r="Y50" s="115"/>
    </row>
    <row r="51" spans="2:25" s="82" customFormat="1" x14ac:dyDescent="0.25">
      <c r="B51" s="115"/>
      <c r="C51" s="115" t="s">
        <v>38</v>
      </c>
      <c r="D51" s="119">
        <v>1</v>
      </c>
      <c r="E51" s="119">
        <v>0.39271</v>
      </c>
      <c r="F51" s="119">
        <v>0</v>
      </c>
      <c r="G51" s="119">
        <v>0.14738999999999999</v>
      </c>
      <c r="H51" s="119">
        <v>0</v>
      </c>
      <c r="I51" s="119">
        <v>-4.1849999999999998E-2</v>
      </c>
      <c r="J51" s="119">
        <v>0.39271</v>
      </c>
      <c r="K51" s="119">
        <v>0</v>
      </c>
      <c r="L51" s="119">
        <v>0.28227999999999998</v>
      </c>
      <c r="M51" s="119">
        <v>0</v>
      </c>
      <c r="N51" s="119">
        <v>-4.1914E-2</v>
      </c>
      <c r="O51" s="119">
        <v>-15306</v>
      </c>
      <c r="P51" s="119">
        <v>-3074.4</v>
      </c>
      <c r="Q51" s="119">
        <v>-130.18</v>
      </c>
      <c r="R51" s="119">
        <v>0</v>
      </c>
      <c r="S51" s="119">
        <v>0</v>
      </c>
      <c r="T51" s="119">
        <v>23.643000000000001</v>
      </c>
      <c r="U51" s="119">
        <v>0</v>
      </c>
      <c r="V51" s="119">
        <v>0.28227999999999998</v>
      </c>
      <c r="W51" s="119">
        <v>28</v>
      </c>
      <c r="X51" s="119">
        <v>0</v>
      </c>
      <c r="Y51" s="119">
        <v>0</v>
      </c>
    </row>
    <row r="52" spans="2:25" s="82" customFormat="1" x14ac:dyDescent="0.25">
      <c r="B52" s="115"/>
      <c r="C52" s="115" t="s">
        <v>39</v>
      </c>
      <c r="D52" s="119">
        <v>122</v>
      </c>
      <c r="E52" s="119">
        <v>0.38451000000000002</v>
      </c>
      <c r="F52" s="119">
        <v>0.14029</v>
      </c>
      <c r="G52" s="119">
        <v>1.1766000000000001E-3</v>
      </c>
      <c r="H52" s="119">
        <v>1.7850000000000001E-2</v>
      </c>
      <c r="I52" s="119">
        <v>-2.2957999999999999E-2</v>
      </c>
      <c r="J52" s="119">
        <v>-38.128</v>
      </c>
      <c r="K52" s="119">
        <v>14.906000000000001</v>
      </c>
      <c r="L52" s="119">
        <v>-28.928999999999998</v>
      </c>
      <c r="M52" s="119">
        <v>8.7112999999999996</v>
      </c>
      <c r="N52" s="119">
        <v>-22.225000000000001</v>
      </c>
      <c r="O52" s="119">
        <v>-15306</v>
      </c>
      <c r="P52" s="119">
        <v>-6348.1</v>
      </c>
      <c r="Q52" s="119">
        <v>-181.41</v>
      </c>
      <c r="R52" s="119">
        <v>0</v>
      </c>
      <c r="S52" s="119">
        <v>25.919</v>
      </c>
      <c r="T52" s="119">
        <v>21.908000000000001</v>
      </c>
      <c r="U52" s="119">
        <v>40.914999999999999</v>
      </c>
      <c r="V52" s="119">
        <v>15.144</v>
      </c>
      <c r="W52" s="119">
        <v>7022</v>
      </c>
      <c r="X52" s="119">
        <v>0</v>
      </c>
      <c r="Y52" s="119">
        <v>0</v>
      </c>
    </row>
    <row r="53" spans="2:25" s="82" customFormat="1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U53" s="18"/>
    </row>
    <row r="54" spans="2:25" s="82" customFormat="1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U54" s="18"/>
    </row>
    <row r="55" spans="2:25" s="82" customFormat="1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U55" s="18"/>
    </row>
    <row r="56" spans="2:25" s="82" customFormat="1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U56" s="18"/>
    </row>
    <row r="57" spans="2:25" s="82" customFormat="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U57" s="18"/>
    </row>
    <row r="58" spans="2:25" s="82" customFormat="1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U58" s="18"/>
    </row>
    <row r="59" spans="2:25" s="82" customFormat="1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U59" s="18"/>
    </row>
    <row r="60" spans="2:25" s="82" customForma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U60" s="18"/>
    </row>
    <row r="61" spans="2:25" s="82" customFormat="1" x14ac:dyDescent="0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U61" s="18"/>
    </row>
    <row r="62" spans="2:25" s="82" customFormat="1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U62" s="18"/>
    </row>
    <row r="63" spans="2:25" s="82" customFormat="1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U63" s="18"/>
    </row>
    <row r="64" spans="2:25" s="82" customFormat="1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U64" s="18"/>
    </row>
    <row r="65" spans="2:21" s="82" customFormat="1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U65" s="18"/>
    </row>
    <row r="66" spans="2:21" s="82" customFormat="1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U66" s="18"/>
    </row>
    <row r="67" spans="2:21" s="82" customFormat="1" x14ac:dyDescent="0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U67" s="18"/>
    </row>
    <row r="68" spans="2:21" s="82" customFormat="1" x14ac:dyDescent="0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U68" s="18"/>
    </row>
    <row r="69" spans="2:21" s="82" customFormat="1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U69" s="18"/>
    </row>
    <row r="70" spans="2:21" s="82" customFormat="1" x14ac:dyDescent="0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U70" s="18"/>
    </row>
    <row r="71" spans="2:21" s="82" customFormat="1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U71" s="18"/>
    </row>
    <row r="72" spans="2:21" s="82" customFormat="1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U72" s="18"/>
    </row>
    <row r="73" spans="2:21" s="82" customFormat="1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U73" s="18"/>
    </row>
    <row r="74" spans="2:21" s="82" customFormat="1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U74" s="18"/>
    </row>
    <row r="75" spans="2:21" s="82" customFormat="1" x14ac:dyDescent="0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U75" s="18"/>
    </row>
    <row r="76" spans="2:21" s="82" customFormat="1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U76" s="18"/>
    </row>
    <row r="77" spans="2:21" s="82" customForma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U77" s="18"/>
    </row>
    <row r="78" spans="2:21" s="82" customFormat="1" x14ac:dyDescent="0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U78" s="18"/>
    </row>
    <row r="79" spans="2:21" s="82" customFormat="1" x14ac:dyDescent="0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U79" s="18"/>
    </row>
    <row r="80" spans="2:21" s="82" customFormat="1" x14ac:dyDescent="0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U80" s="18"/>
    </row>
    <row r="81" spans="2:21" s="82" customFormat="1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U81" s="18"/>
    </row>
    <row r="82" spans="2:21" s="82" customFormat="1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U82" s="18"/>
    </row>
    <row r="83" spans="2:21" s="82" customFormat="1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U83" s="18"/>
    </row>
    <row r="84" spans="2:21" s="82" customFormat="1" x14ac:dyDescent="0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U84" s="18"/>
    </row>
    <row r="85" spans="2:21" s="82" customFormat="1" x14ac:dyDescent="0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U85" s="18"/>
    </row>
    <row r="86" spans="2:21" s="82" customFormat="1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U86" s="18"/>
    </row>
    <row r="87" spans="2:21" s="82" customFormat="1" x14ac:dyDescent="0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U87" s="18"/>
    </row>
    <row r="88" spans="2:21" s="82" customFormat="1" x14ac:dyDescent="0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U88" s="18"/>
    </row>
    <row r="89" spans="2:21" s="82" customFormat="1" x14ac:dyDescent="0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U89" s="18"/>
    </row>
    <row r="90" spans="2:21" s="82" customFormat="1" x14ac:dyDescent="0.2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U90" s="18"/>
    </row>
    <row r="91" spans="2:21" s="82" customFormat="1" x14ac:dyDescent="0.2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U91" s="18"/>
    </row>
    <row r="92" spans="2:21" s="82" customFormat="1" x14ac:dyDescent="0.2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U92" s="18"/>
    </row>
    <row r="93" spans="2:21" s="82" customFormat="1" x14ac:dyDescent="0.2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U93" s="18"/>
    </row>
    <row r="94" spans="2:21" s="82" customFormat="1" x14ac:dyDescent="0.2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U94" s="18"/>
    </row>
    <row r="95" spans="2:21" s="82" customFormat="1" x14ac:dyDescent="0.2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U95" s="18"/>
    </row>
    <row r="96" spans="2:21" s="82" customFormat="1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U96" s="18"/>
    </row>
    <row r="97" spans="2:21" s="82" customFormat="1" x14ac:dyDescent="0.2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U97" s="18"/>
    </row>
    <row r="98" spans="2:21" s="82" customFormat="1" x14ac:dyDescent="0.2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U98" s="18"/>
    </row>
    <row r="99" spans="2:21" s="82" customFormat="1" x14ac:dyDescent="0.2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U99" s="18"/>
    </row>
    <row r="100" spans="2:21" s="82" customFormat="1" x14ac:dyDescent="0.2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U100" s="18"/>
    </row>
    <row r="101" spans="2:21" s="82" customFormat="1" x14ac:dyDescent="0.2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U101" s="18"/>
    </row>
    <row r="102" spans="2:21" s="82" customFormat="1" x14ac:dyDescent="0.2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U102" s="18"/>
    </row>
    <row r="103" spans="2:21" s="82" customFormat="1" x14ac:dyDescent="0.2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U103" s="18"/>
    </row>
    <row r="104" spans="2:21" s="82" customFormat="1" x14ac:dyDescent="0.2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U104" s="18"/>
    </row>
    <row r="105" spans="2:21" s="82" customFormat="1" x14ac:dyDescent="0.2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U105" s="18"/>
    </row>
    <row r="106" spans="2:21" s="82" customFormat="1" x14ac:dyDescent="0.2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U106" s="18"/>
    </row>
    <row r="107" spans="2:21" s="82" customFormat="1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U107" s="18"/>
    </row>
    <row r="108" spans="2:21" s="82" customFormat="1" x14ac:dyDescent="0.2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U108" s="18"/>
    </row>
    <row r="109" spans="2:21" s="82" customFormat="1" x14ac:dyDescent="0.2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U109" s="18"/>
    </row>
    <row r="110" spans="2:21" s="82" customFormat="1" x14ac:dyDescent="0.2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U110" s="18"/>
    </row>
    <row r="111" spans="2:21" s="82" customForma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U111" s="18"/>
    </row>
    <row r="112" spans="2:21" s="82" customFormat="1" x14ac:dyDescent="0.2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U112" s="18"/>
    </row>
    <row r="113" spans="2:21" s="82" customFormat="1" x14ac:dyDescent="0.2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U113" s="18"/>
    </row>
    <row r="114" spans="2:21" s="82" customFormat="1" x14ac:dyDescent="0.2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U114" s="18"/>
    </row>
    <row r="115" spans="2:21" s="82" customFormat="1" x14ac:dyDescent="0.2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U115" s="18"/>
    </row>
    <row r="116" spans="2:21" s="82" customFormat="1" x14ac:dyDescent="0.2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U116" s="18"/>
    </row>
    <row r="117" spans="2:21" s="82" customFormat="1" x14ac:dyDescent="0.2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U117" s="18"/>
    </row>
    <row r="118" spans="2:21" s="82" customFormat="1" x14ac:dyDescent="0.2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U118" s="18"/>
    </row>
    <row r="119" spans="2:21" s="82" customFormat="1" x14ac:dyDescent="0.2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U119" s="18"/>
    </row>
    <row r="120" spans="2:21" s="82" customFormat="1" x14ac:dyDescent="0.2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U120" s="18"/>
    </row>
    <row r="121" spans="2:21" s="82" customFormat="1" x14ac:dyDescent="0.2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U121" s="18"/>
    </row>
    <row r="122" spans="2:21" s="82" customFormat="1" x14ac:dyDescent="0.2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U122" s="18"/>
    </row>
    <row r="123" spans="2:21" s="82" customFormat="1" x14ac:dyDescent="0.2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U123" s="18"/>
    </row>
    <row r="124" spans="2:21" s="82" customFormat="1" x14ac:dyDescent="0.2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U124" s="18"/>
    </row>
    <row r="125" spans="2:21" s="82" customFormat="1" x14ac:dyDescent="0.2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U125" s="18"/>
    </row>
    <row r="126" spans="2:21" s="82" customFormat="1" x14ac:dyDescent="0.2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U126" s="18"/>
    </row>
    <row r="127" spans="2:21" s="82" customFormat="1" x14ac:dyDescent="0.2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U127" s="18"/>
    </row>
    <row r="128" spans="2:21" s="82" customForma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U128" s="18"/>
    </row>
    <row r="129" spans="2:21" s="82" customFormat="1" x14ac:dyDescent="0.2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U129" s="18"/>
    </row>
    <row r="130" spans="2:21" s="82" customFormat="1" x14ac:dyDescent="0.2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U130" s="18"/>
    </row>
    <row r="131" spans="2:21" s="82" customFormat="1" x14ac:dyDescent="0.2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U131" s="18"/>
    </row>
    <row r="132" spans="2:21" s="82" customFormat="1" x14ac:dyDescent="0.2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U132" s="18"/>
    </row>
    <row r="133" spans="2:21" s="82" customFormat="1" x14ac:dyDescent="0.2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U133" s="18"/>
    </row>
    <row r="134" spans="2:21" s="82" customFormat="1" x14ac:dyDescent="0.2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U134" s="18"/>
    </row>
    <row r="135" spans="2:21" s="82" customFormat="1" x14ac:dyDescent="0.2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U135" s="18"/>
    </row>
    <row r="136" spans="2:21" s="82" customFormat="1" x14ac:dyDescent="0.2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U136" s="18"/>
    </row>
    <row r="137" spans="2:21" s="82" customFormat="1" x14ac:dyDescent="0.2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U137" s="18"/>
    </row>
    <row r="138" spans="2:21" s="82" customFormat="1" x14ac:dyDescent="0.2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U138" s="18"/>
    </row>
    <row r="139" spans="2:21" s="82" customFormat="1" x14ac:dyDescent="0.2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U139" s="18"/>
    </row>
    <row r="140" spans="2:21" s="82" customFormat="1" x14ac:dyDescent="0.2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U140" s="18"/>
    </row>
    <row r="141" spans="2:21" s="82" customFormat="1" x14ac:dyDescent="0.2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U141" s="18"/>
    </row>
    <row r="142" spans="2:21" s="82" customFormat="1" x14ac:dyDescent="0.2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U142" s="18"/>
    </row>
    <row r="143" spans="2:21" s="82" customFormat="1" x14ac:dyDescent="0.2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U143" s="18"/>
    </row>
    <row r="144" spans="2:21" s="82" customFormat="1" x14ac:dyDescent="0.2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U144" s="18"/>
    </row>
    <row r="145" spans="2:21" s="82" customForma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U145" s="18"/>
    </row>
    <row r="146" spans="2:21" s="82" customFormat="1" x14ac:dyDescent="0.2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U146" s="18"/>
    </row>
    <row r="147" spans="2:21" s="82" customFormat="1" x14ac:dyDescent="0.2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U147" s="18"/>
    </row>
    <row r="148" spans="2:21" s="82" customFormat="1" x14ac:dyDescent="0.2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U148" s="18"/>
    </row>
    <row r="149" spans="2:21" s="82" customFormat="1" x14ac:dyDescent="0.2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U149" s="18"/>
    </row>
    <row r="150" spans="2:21" s="82" customFormat="1" x14ac:dyDescent="0.2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U150" s="18"/>
    </row>
    <row r="151" spans="2:21" s="82" customFormat="1" x14ac:dyDescent="0.2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U151" s="18"/>
    </row>
    <row r="152" spans="2:21" s="82" customFormat="1" x14ac:dyDescent="0.2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U152" s="18"/>
    </row>
    <row r="153" spans="2:21" s="82" customFormat="1" x14ac:dyDescent="0.2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U153" s="18"/>
    </row>
    <row r="154" spans="2:21" s="82" customFormat="1" x14ac:dyDescent="0.2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U154" s="18"/>
    </row>
    <row r="155" spans="2:21" s="82" customFormat="1" x14ac:dyDescent="0.2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U155" s="18"/>
    </row>
    <row r="156" spans="2:21" s="82" customFormat="1" x14ac:dyDescent="0.2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U156" s="18"/>
    </row>
    <row r="157" spans="2:21" s="82" customFormat="1" x14ac:dyDescent="0.2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U157" s="18"/>
    </row>
    <row r="158" spans="2:21" s="82" customFormat="1" x14ac:dyDescent="0.2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U158" s="18"/>
    </row>
    <row r="159" spans="2:21" s="82" customFormat="1" x14ac:dyDescent="0.2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U159" s="18"/>
    </row>
    <row r="160" spans="2:21" s="82" customFormat="1" x14ac:dyDescent="0.2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U160" s="18"/>
    </row>
    <row r="161" spans="2:21" s="82" customFormat="1" x14ac:dyDescent="0.2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U161" s="18"/>
    </row>
    <row r="162" spans="2:21" s="82" customForma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U162" s="18"/>
    </row>
    <row r="163" spans="2:21" s="82" customFormat="1" x14ac:dyDescent="0.2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U163" s="18"/>
    </row>
    <row r="164" spans="2:21" s="82" customFormat="1" x14ac:dyDescent="0.2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U164" s="18"/>
    </row>
    <row r="165" spans="2:21" s="82" customFormat="1" x14ac:dyDescent="0.2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U165" s="18"/>
    </row>
    <row r="166" spans="2:21" s="82" customFormat="1" x14ac:dyDescent="0.2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U166" s="18"/>
    </row>
    <row r="167" spans="2:21" s="82" customFormat="1" x14ac:dyDescent="0.2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U167" s="18"/>
    </row>
    <row r="168" spans="2:21" s="82" customFormat="1" x14ac:dyDescent="0.2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U168" s="18"/>
    </row>
    <row r="169" spans="2:21" s="82" customFormat="1" x14ac:dyDescent="0.2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U169" s="18"/>
    </row>
    <row r="170" spans="2:21" s="82" customFormat="1" x14ac:dyDescent="0.2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U170" s="18"/>
    </row>
    <row r="171" spans="2:21" s="82" customFormat="1" x14ac:dyDescent="0.2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U171" s="18"/>
    </row>
    <row r="172" spans="2:21" s="82" customFormat="1" x14ac:dyDescent="0.2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U172" s="18"/>
    </row>
    <row r="173" spans="2:21" s="82" customFormat="1" x14ac:dyDescent="0.2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U173" s="18"/>
    </row>
    <row r="174" spans="2:21" s="82" customFormat="1" x14ac:dyDescent="0.2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U174" s="18"/>
    </row>
    <row r="175" spans="2:21" s="82" customFormat="1" x14ac:dyDescent="0.2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U175" s="18"/>
    </row>
    <row r="176" spans="2:21" s="82" customFormat="1" x14ac:dyDescent="0.2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U176" s="18"/>
    </row>
    <row r="177" spans="2:21" s="82" customFormat="1" x14ac:dyDescent="0.2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U177" s="18"/>
    </row>
    <row r="178" spans="2:21" s="82" customFormat="1" x14ac:dyDescent="0.2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U178" s="18"/>
    </row>
    <row r="179" spans="2:21" s="82" customFormat="1" x14ac:dyDescent="0.2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U179" s="18"/>
    </row>
    <row r="180" spans="2:21" s="82" customFormat="1" x14ac:dyDescent="0.2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U180" s="18"/>
    </row>
    <row r="181" spans="2:21" s="82" customFormat="1" x14ac:dyDescent="0.2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U181" s="18"/>
    </row>
    <row r="182" spans="2:21" s="82" customForma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U182" s="18"/>
    </row>
    <row r="183" spans="2:21" s="82" customFormat="1" x14ac:dyDescent="0.2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U183" s="18"/>
    </row>
    <row r="184" spans="2:21" s="82" customFormat="1" x14ac:dyDescent="0.2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U184" s="18"/>
    </row>
    <row r="185" spans="2:21" s="82" customFormat="1" x14ac:dyDescent="0.2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U185" s="18"/>
    </row>
    <row r="186" spans="2:21" s="82" customFormat="1" x14ac:dyDescent="0.2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U186" s="18"/>
    </row>
    <row r="187" spans="2:21" s="82" customFormat="1" x14ac:dyDescent="0.2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U187" s="18"/>
    </row>
    <row r="188" spans="2:21" s="82" customFormat="1" x14ac:dyDescent="0.2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U188" s="18"/>
    </row>
    <row r="189" spans="2:21" s="82" customFormat="1" x14ac:dyDescent="0.2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U189" s="18"/>
    </row>
    <row r="190" spans="2:21" s="82" customFormat="1" x14ac:dyDescent="0.2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U190" s="18"/>
    </row>
    <row r="191" spans="2:21" s="82" customFormat="1" x14ac:dyDescent="0.2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U191" s="18"/>
    </row>
    <row r="192" spans="2:21" s="82" customFormat="1" x14ac:dyDescent="0.2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U192" s="18"/>
    </row>
    <row r="193" spans="2:21" s="82" customFormat="1" x14ac:dyDescent="0.2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U193" s="18"/>
    </row>
    <row r="194" spans="2:21" s="82" customFormat="1" x14ac:dyDescent="0.2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U194" s="18"/>
    </row>
    <row r="195" spans="2:21" s="82" customFormat="1" x14ac:dyDescent="0.2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U195" s="18"/>
    </row>
    <row r="196" spans="2:21" s="82" customFormat="1" x14ac:dyDescent="0.2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U196" s="18"/>
    </row>
    <row r="197" spans="2:21" s="82" customFormat="1" x14ac:dyDescent="0.2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U197" s="18"/>
    </row>
    <row r="198" spans="2:21" s="82" customFormat="1" x14ac:dyDescent="0.2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U198" s="18"/>
    </row>
    <row r="199" spans="2:21" s="82" customFormat="1" x14ac:dyDescent="0.2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U199" s="18"/>
    </row>
    <row r="200" spans="2:21" s="82" customFormat="1" x14ac:dyDescent="0.2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U200" s="18"/>
    </row>
    <row r="201" spans="2:21" s="82" customFormat="1" x14ac:dyDescent="0.2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U201" s="18"/>
    </row>
    <row r="202" spans="2:21" s="82" customFormat="1" x14ac:dyDescent="0.2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U202" s="18"/>
    </row>
    <row r="203" spans="2:21" s="82" customFormat="1" x14ac:dyDescent="0.2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U203" s="18"/>
    </row>
    <row r="204" spans="2:21" s="82" customFormat="1" x14ac:dyDescent="0.2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U204" s="18"/>
    </row>
    <row r="205" spans="2:21" s="82" customFormat="1" x14ac:dyDescent="0.2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U205" s="18"/>
    </row>
    <row r="206" spans="2:21" s="82" customFormat="1" x14ac:dyDescent="0.2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U206" s="18"/>
    </row>
    <row r="207" spans="2:21" s="82" customFormat="1" x14ac:dyDescent="0.2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U207" s="18"/>
    </row>
    <row r="208" spans="2:21" s="82" customFormat="1" x14ac:dyDescent="0.2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U208" s="18"/>
    </row>
    <row r="209" spans="2:21" s="82" customFormat="1" x14ac:dyDescent="0.2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U209" s="18"/>
    </row>
    <row r="210" spans="2:21" s="82" customFormat="1" x14ac:dyDescent="0.2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U210" s="18"/>
    </row>
    <row r="211" spans="2:21" s="82" customFormat="1" x14ac:dyDescent="0.2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U211" s="18"/>
    </row>
    <row r="212" spans="2:21" s="82" customFormat="1" x14ac:dyDescent="0.2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U212" s="18"/>
    </row>
    <row r="213" spans="2:21" s="82" customFormat="1" x14ac:dyDescent="0.2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U213" s="18"/>
    </row>
    <row r="214" spans="2:21" s="82" customFormat="1" x14ac:dyDescent="0.2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U214" s="18"/>
    </row>
    <row r="215" spans="2:21" s="82" customFormat="1" x14ac:dyDescent="0.2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U215" s="18"/>
    </row>
    <row r="216" spans="2:21" s="82" customFormat="1" x14ac:dyDescent="0.2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U216" s="18"/>
    </row>
    <row r="217" spans="2:21" s="82" customFormat="1" x14ac:dyDescent="0.2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U217" s="18"/>
    </row>
    <row r="218" spans="2:21" s="82" customFormat="1" x14ac:dyDescent="0.2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U218" s="18"/>
    </row>
    <row r="219" spans="2:21" s="82" customFormat="1" x14ac:dyDescent="0.2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U219" s="18"/>
    </row>
    <row r="220" spans="2:21" s="82" customFormat="1" x14ac:dyDescent="0.2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U220" s="18"/>
    </row>
    <row r="221" spans="2:21" s="82" customFormat="1" x14ac:dyDescent="0.2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U221" s="18"/>
    </row>
    <row r="222" spans="2:21" s="82" customFormat="1" x14ac:dyDescent="0.2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U222" s="18"/>
    </row>
    <row r="223" spans="2:21" s="82" customFormat="1" x14ac:dyDescent="0.2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U223" s="18"/>
    </row>
    <row r="224" spans="2:21" s="82" customFormat="1" x14ac:dyDescent="0.2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U224" s="18"/>
    </row>
    <row r="225" spans="2:21" s="82" customFormat="1" x14ac:dyDescent="0.2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U225" s="18"/>
    </row>
    <row r="226" spans="2:21" s="82" customFormat="1" x14ac:dyDescent="0.2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U226" s="18"/>
    </row>
    <row r="227" spans="2:21" s="82" customFormat="1" x14ac:dyDescent="0.2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U227" s="18"/>
    </row>
    <row r="228" spans="2:21" s="82" customFormat="1" x14ac:dyDescent="0.2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U228" s="18"/>
    </row>
    <row r="229" spans="2:21" s="82" customFormat="1" x14ac:dyDescent="0.2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U229" s="18"/>
    </row>
    <row r="230" spans="2:21" s="82" customFormat="1" x14ac:dyDescent="0.2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U230" s="18"/>
    </row>
    <row r="231" spans="2:21" s="82" customFormat="1" x14ac:dyDescent="0.2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U231" s="18"/>
    </row>
    <row r="232" spans="2:21" s="82" customFormat="1" x14ac:dyDescent="0.2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U232" s="18"/>
    </row>
    <row r="233" spans="2:21" s="82" customFormat="1" x14ac:dyDescent="0.2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U233" s="18"/>
    </row>
    <row r="234" spans="2:21" s="82" customFormat="1" x14ac:dyDescent="0.2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U234" s="18"/>
    </row>
    <row r="235" spans="2:21" s="82" customFormat="1" x14ac:dyDescent="0.2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U235" s="18"/>
    </row>
    <row r="236" spans="2:21" s="82" customFormat="1" x14ac:dyDescent="0.2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U236" s="18"/>
    </row>
    <row r="237" spans="2:21" s="82" customFormat="1" x14ac:dyDescent="0.2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U237" s="18"/>
    </row>
    <row r="238" spans="2:21" s="82" customFormat="1" x14ac:dyDescent="0.2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U238" s="18"/>
    </row>
    <row r="239" spans="2:21" s="82" customFormat="1" x14ac:dyDescent="0.2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U239" s="18"/>
    </row>
    <row r="240" spans="2:21" s="82" customFormat="1" x14ac:dyDescent="0.2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U240" s="18"/>
    </row>
    <row r="241" spans="2:21" s="82" customFormat="1" x14ac:dyDescent="0.2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U241" s="18"/>
    </row>
    <row r="242" spans="2:21" s="82" customFormat="1" x14ac:dyDescent="0.2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U242" s="18"/>
    </row>
    <row r="243" spans="2:21" s="82" customFormat="1" x14ac:dyDescent="0.2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U243" s="18"/>
    </row>
    <row r="244" spans="2:21" s="82" customFormat="1" x14ac:dyDescent="0.2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U244" s="18"/>
    </row>
    <row r="245" spans="2:21" s="82" customFormat="1" x14ac:dyDescent="0.2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U245" s="18"/>
    </row>
    <row r="246" spans="2:21" s="82" customFormat="1" x14ac:dyDescent="0.2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U246" s="18"/>
    </row>
    <row r="247" spans="2:21" s="82" customFormat="1" x14ac:dyDescent="0.2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U247" s="18"/>
    </row>
    <row r="248" spans="2:21" s="82" customFormat="1" x14ac:dyDescent="0.2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U248" s="18"/>
    </row>
    <row r="249" spans="2:21" s="82" customFormat="1" x14ac:dyDescent="0.2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U249" s="18"/>
    </row>
    <row r="250" spans="2:21" s="82" customFormat="1" x14ac:dyDescent="0.2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U250" s="18"/>
    </row>
    <row r="251" spans="2:21" s="82" customFormat="1" x14ac:dyDescent="0.2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U251" s="18"/>
    </row>
    <row r="252" spans="2:21" s="82" customFormat="1" x14ac:dyDescent="0.2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U252" s="18"/>
    </row>
    <row r="253" spans="2:21" s="82" customFormat="1" x14ac:dyDescent="0.2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U253" s="18"/>
    </row>
    <row r="254" spans="2:21" s="82" customFormat="1" x14ac:dyDescent="0.2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U254" s="18"/>
    </row>
    <row r="255" spans="2:21" s="82" customFormat="1" x14ac:dyDescent="0.2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U255" s="18"/>
    </row>
    <row r="256" spans="2:21" s="82" customFormat="1" x14ac:dyDescent="0.2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U256" s="18"/>
    </row>
    <row r="257" spans="2:21" s="82" customFormat="1" x14ac:dyDescent="0.2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U257" s="18"/>
    </row>
    <row r="258" spans="2:21" s="82" customFormat="1" x14ac:dyDescent="0.2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U258" s="18"/>
    </row>
    <row r="259" spans="2:21" s="82" customFormat="1" x14ac:dyDescent="0.2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U259" s="18"/>
    </row>
    <row r="260" spans="2:21" s="82" customFormat="1" x14ac:dyDescent="0.2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U260" s="18"/>
    </row>
    <row r="261" spans="2:21" s="82" customFormat="1" x14ac:dyDescent="0.2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U261" s="18"/>
    </row>
    <row r="262" spans="2:21" s="82" customFormat="1" x14ac:dyDescent="0.2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U262" s="18"/>
    </row>
    <row r="263" spans="2:21" s="82" customFormat="1" x14ac:dyDescent="0.2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U263" s="18"/>
    </row>
    <row r="264" spans="2:21" s="82" customFormat="1" x14ac:dyDescent="0.2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U264" s="18"/>
    </row>
    <row r="265" spans="2:21" s="82" customFormat="1" x14ac:dyDescent="0.2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U265" s="18"/>
    </row>
    <row r="266" spans="2:21" s="82" customFormat="1" x14ac:dyDescent="0.2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U266" s="18"/>
    </row>
    <row r="267" spans="2:21" s="82" customFormat="1" x14ac:dyDescent="0.2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U267" s="18"/>
    </row>
    <row r="268" spans="2:21" s="82" customFormat="1" x14ac:dyDescent="0.2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U268" s="18"/>
    </row>
    <row r="269" spans="2:21" s="82" customFormat="1" x14ac:dyDescent="0.2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U269" s="18"/>
    </row>
    <row r="270" spans="2:21" s="82" customFormat="1" x14ac:dyDescent="0.2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U270" s="18"/>
    </row>
    <row r="271" spans="2:21" s="82" customFormat="1" x14ac:dyDescent="0.2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U271" s="18"/>
    </row>
    <row r="272" spans="2:21" s="82" customFormat="1" x14ac:dyDescent="0.2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U272" s="18"/>
    </row>
    <row r="273" spans="2:21" s="82" customFormat="1" x14ac:dyDescent="0.2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U273" s="18"/>
    </row>
    <row r="274" spans="2:21" s="82" customFormat="1" x14ac:dyDescent="0.2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U274" s="18"/>
    </row>
    <row r="275" spans="2:21" s="82" customFormat="1" x14ac:dyDescent="0.2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U275" s="18"/>
    </row>
    <row r="276" spans="2:21" s="82" customFormat="1" x14ac:dyDescent="0.2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U276" s="18"/>
    </row>
    <row r="277" spans="2:21" s="82" customFormat="1" x14ac:dyDescent="0.2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U277" s="18"/>
    </row>
    <row r="278" spans="2:21" s="82" customFormat="1" x14ac:dyDescent="0.2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U278" s="18"/>
    </row>
    <row r="279" spans="2:21" s="82" customFormat="1" x14ac:dyDescent="0.2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U279" s="18"/>
    </row>
    <row r="280" spans="2:21" s="82" customFormat="1" x14ac:dyDescent="0.2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U280" s="18"/>
    </row>
    <row r="281" spans="2:21" s="82" customFormat="1" x14ac:dyDescent="0.2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U281" s="18"/>
    </row>
    <row r="282" spans="2:21" s="82" customFormat="1" x14ac:dyDescent="0.2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U282" s="18"/>
    </row>
    <row r="283" spans="2:21" s="82" customFormat="1" x14ac:dyDescent="0.2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U283" s="18"/>
    </row>
    <row r="284" spans="2:21" s="82" customFormat="1" x14ac:dyDescent="0.2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U284" s="18"/>
    </row>
    <row r="285" spans="2:21" s="82" customFormat="1" x14ac:dyDescent="0.2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U285" s="18"/>
    </row>
    <row r="286" spans="2:21" s="82" customFormat="1" x14ac:dyDescent="0.2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U286" s="18"/>
    </row>
    <row r="287" spans="2:21" s="82" customFormat="1" x14ac:dyDescent="0.2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U287" s="18"/>
    </row>
    <row r="288" spans="2:21" s="82" customFormat="1" x14ac:dyDescent="0.2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U288" s="18"/>
    </row>
    <row r="289" spans="2:21" s="82" customFormat="1" x14ac:dyDescent="0.2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U289" s="18"/>
    </row>
    <row r="290" spans="2:21" s="82" customFormat="1" x14ac:dyDescent="0.2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U290" s="18"/>
    </row>
    <row r="291" spans="2:21" s="82" customFormat="1" x14ac:dyDescent="0.2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U291" s="18"/>
    </row>
    <row r="292" spans="2:21" s="82" customFormat="1" x14ac:dyDescent="0.2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U292" s="18"/>
    </row>
    <row r="293" spans="2:21" s="82" customFormat="1" x14ac:dyDescent="0.2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U293" s="18"/>
    </row>
    <row r="294" spans="2:21" s="82" customFormat="1" x14ac:dyDescent="0.2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U294" s="18"/>
    </row>
    <row r="295" spans="2:21" s="82" customFormat="1" x14ac:dyDescent="0.2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U295" s="18"/>
    </row>
    <row r="296" spans="2:21" s="82" customFormat="1" x14ac:dyDescent="0.25"/>
  </sheetData>
  <mergeCells count="10">
    <mergeCell ref="AG14:AG17"/>
    <mergeCell ref="AC17:AD17"/>
    <mergeCell ref="Z16:AD16"/>
    <mergeCell ref="AA17:AB17"/>
    <mergeCell ref="X14:Y14"/>
    <mergeCell ref="B2:D2"/>
    <mergeCell ref="I2:I3"/>
    <mergeCell ref="F4:H4"/>
    <mergeCell ref="B12:C12"/>
    <mergeCell ref="B14:C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5DDB62B41D24CB974735F2B5F80B6" ma:contentTypeVersion="13" ma:contentTypeDescription="Create a new document." ma:contentTypeScope="" ma:versionID="abaaefe3b90f634e383d0491807354a4">
  <xsd:schema xmlns:xsd="http://www.w3.org/2001/XMLSchema" xmlns:xs="http://www.w3.org/2001/XMLSchema" xmlns:p="http://schemas.microsoft.com/office/2006/metadata/properties" xmlns:ns3="62dac45c-a09b-4542-889f-7647871c89a7" xmlns:ns4="5b9dbb6f-f28e-4a32-a7d6-aa04ef18b565" targetNamespace="http://schemas.microsoft.com/office/2006/metadata/properties" ma:root="true" ma:fieldsID="fb792cca9bd9acb15112701eeb4498aa" ns3:_="" ns4:_="">
    <xsd:import namespace="62dac45c-a09b-4542-889f-7647871c89a7"/>
    <xsd:import namespace="5b9dbb6f-f28e-4a32-a7d6-aa04ef18b5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ac45c-a09b-4542-889f-7647871c89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dbb6f-f28e-4a32-a7d6-aa04ef18b5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777BC1-D226-43FC-BB73-25415FDABAC1}">
  <ds:schemaRefs>
    <ds:schemaRef ds:uri="62dac45c-a09b-4542-889f-7647871c89a7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b9dbb6f-f28e-4a32-a7d6-aa04ef18b565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E4A7A4-DE73-4AF5-AA20-193578331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ac45c-a09b-4542-889f-7647871c89a7"/>
    <ds:schemaRef ds:uri="5b9dbb6f-f28e-4a32-a7d6-aa04ef18b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E83C83-FD73-45B0-9551-2222123167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 and Infil_Laporiya</vt:lpstr>
      <vt:lpstr>Soil_classification</vt:lpstr>
      <vt:lpstr>Rainfall and Temp</vt:lpstr>
      <vt:lpstr>Soil mositure data</vt:lpstr>
      <vt:lpstr>Hargreaves_ET_19_20</vt:lpstr>
      <vt:lpstr>T_level_final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2020-11-19T06:29:58Z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0x01010049F5DDB62B41D24CB974735F2B5F80B6</vt:lpwstr>
  </property>
</Properties>
</file>